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hidePivotFieldList="1"/>
  <mc:AlternateContent xmlns:mc="http://schemas.openxmlformats.org/markup-compatibility/2006">
    <mc:Choice Requires="x15">
      <x15ac:absPath xmlns:x15ac="http://schemas.microsoft.com/office/spreadsheetml/2010/11/ac" url="N:\2_Teams\204_Landnutzung\2046_Studien\GapNatur\2023_ÖR-Studie\"/>
    </mc:Choice>
  </mc:AlternateContent>
  <xr:revisionPtr revIDLastSave="0" documentId="8_{2EC1F3F4-D45B-4FA9-8BA5-CB0C87DAF5B2}" xr6:coauthVersionLast="47" xr6:coauthVersionMax="47" xr10:uidLastSave="{00000000-0000-0000-0000-000000000000}"/>
  <bookViews>
    <workbookView xWindow="-110" yWindow="-110" windowWidth="19420" windowHeight="10560" tabRatio="895" xr2:uid="{00000000-000D-0000-FFFF-FFFF00000000}"/>
  </bookViews>
  <sheets>
    <sheet name="ÖR Überblick" sheetId="48" r:id="rId1"/>
    <sheet name="FR" sheetId="33" r:id="rId2"/>
    <sheet name="ES" sheetId="25" r:id="rId3"/>
    <sheet name="DE" sheetId="6" r:id="rId4"/>
    <sheet name="IT" sheetId="18" r:id="rId5"/>
    <sheet name="PL" sheetId="26" r:id="rId6"/>
    <sheet name="RO" sheetId="22" r:id="rId7"/>
    <sheet name="EL" sheetId="20" r:id="rId8"/>
    <sheet name="IE" sheetId="19" r:id="rId9"/>
    <sheet name="CZ" sheetId="27" r:id="rId10"/>
    <sheet name="BG" sheetId="7" r:id="rId11"/>
    <sheet name="HU" sheetId="34" r:id="rId12"/>
    <sheet name="PT" sheetId="23" r:id="rId13"/>
    <sheet name="DK" sheetId="30" r:id="rId14"/>
    <sheet name="NL" sheetId="29" r:id="rId15"/>
    <sheet name="LT" sheetId="13" r:id="rId16"/>
    <sheet name="SE" sheetId="31" r:id="rId17"/>
    <sheet name="BE (W)" sheetId="15" r:id="rId18"/>
    <sheet name="BE (F)" sheetId="14" r:id="rId19"/>
    <sheet name="AT" sheetId="16" r:id="rId20"/>
    <sheet name="SK" sheetId="28" r:id="rId21"/>
    <sheet name="HV" sheetId="11" r:id="rId22"/>
    <sheet name="LV" sheetId="12" r:id="rId23"/>
    <sheet name="FI" sheetId="8" r:id="rId24"/>
    <sheet name="EE" sheetId="32" r:id="rId25"/>
    <sheet name="SI" sheetId="21" r:id="rId26"/>
    <sheet name="CY" sheetId="10" r:id="rId27"/>
    <sheet name="LU" sheetId="24" r:id="rId28"/>
    <sheet name="MT" sheetId="17" r:id="rId29"/>
  </sheets>
  <definedNames>
    <definedName name="_xlnm._FilterDatabase" localSheetId="0" hidden="1">'ÖR Überblick'!$A$3:$N$486</definedName>
    <definedName name="a">#REF!</definedName>
    <definedName name="_xlnm.Print_Titles" localSheetId="18">'BE (F)'!$1:$2</definedName>
    <definedName name="_xlnm.Print_Titles" localSheetId="3">DE!$1:$2</definedName>
    <definedName name="_xlnm.Print_Titles" localSheetId="2">ES!$1:$2</definedName>
    <definedName name="_xlnm.Print_Titles" localSheetId="15">LT!$1:$2</definedName>
    <definedName name="_xlnm.Print_Titles" localSheetId="14">NL!$1:$2</definedName>
    <definedName name="_xlnm.Print_Titles" localSheetId="5">PL!$1:$2</definedName>
    <definedName name="_xlnm.Print_Titles" localSheetId="12">PT!$1:$2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2" i="48" l="1"/>
  <c r="T99" i="48"/>
  <c r="T76" i="48"/>
  <c r="F272" i="48"/>
  <c r="H21" i="15"/>
  <c r="B21" i="15"/>
  <c r="H19" i="18" l="1"/>
  <c r="C36" i="18" l="1"/>
  <c r="D36" i="18"/>
  <c r="E36" i="18"/>
  <c r="F36" i="18"/>
  <c r="G36" i="18"/>
  <c r="H36" i="18"/>
  <c r="B28" i="18"/>
  <c r="B26" i="18"/>
  <c r="B27" i="18"/>
  <c r="B25" i="18"/>
  <c r="C24" i="18"/>
  <c r="D24" i="18"/>
  <c r="E24" i="18"/>
  <c r="F24" i="18"/>
  <c r="G24" i="18"/>
  <c r="H24" i="18"/>
  <c r="B22" i="18"/>
  <c r="B23" i="18"/>
  <c r="B21" i="18"/>
  <c r="D19" i="18"/>
  <c r="E19" i="18"/>
  <c r="F19" i="18"/>
  <c r="G19" i="18"/>
  <c r="C19" i="18"/>
  <c r="B18" i="18"/>
  <c r="B17" i="18"/>
  <c r="B16" i="18"/>
  <c r="B19" i="18" s="1"/>
  <c r="D14" i="18"/>
  <c r="E14" i="18"/>
  <c r="F14" i="18"/>
  <c r="G14" i="18"/>
  <c r="C14" i="18"/>
  <c r="B13" i="18"/>
  <c r="B12" i="18"/>
  <c r="B11" i="18"/>
  <c r="B10" i="18"/>
  <c r="B9" i="18"/>
  <c r="B8" i="18"/>
  <c r="B7" i="18"/>
  <c r="B6" i="18"/>
  <c r="B5" i="18"/>
  <c r="B4" i="18"/>
  <c r="B35" i="18"/>
  <c r="B34" i="18"/>
  <c r="B33" i="18"/>
  <c r="B32" i="18"/>
  <c r="B31" i="18"/>
  <c r="B30" i="18"/>
  <c r="B19" i="26"/>
  <c r="B20" i="20"/>
  <c r="B14" i="20"/>
  <c r="B22" i="20"/>
  <c r="B36" i="18" l="1"/>
  <c r="H37" i="18"/>
  <c r="B14" i="18"/>
  <c r="B24" i="18"/>
  <c r="B26" i="7"/>
  <c r="B18" i="7"/>
  <c r="B17" i="7"/>
  <c r="B8" i="7"/>
  <c r="B3" i="7"/>
  <c r="B37" i="18" l="1"/>
  <c r="B5" i="20"/>
  <c r="B21" i="24"/>
  <c r="B20" i="24"/>
  <c r="B19" i="24"/>
  <c r="B18" i="24"/>
  <c r="B22" i="24"/>
  <c r="B23" i="24"/>
  <c r="B24" i="24"/>
  <c r="B16" i="21"/>
  <c r="H16" i="21"/>
  <c r="B7" i="21"/>
  <c r="B6" i="21"/>
  <c r="H35" i="32"/>
  <c r="B35" i="32"/>
  <c r="B34" i="32"/>
  <c r="B33" i="32"/>
  <c r="B32" i="32"/>
  <c r="B31" i="32"/>
  <c r="B29" i="32"/>
  <c r="B28" i="32"/>
  <c r="B27" i="32"/>
  <c r="B26" i="32"/>
  <c r="B24" i="32"/>
  <c r="B23" i="32"/>
  <c r="B22" i="32"/>
  <c r="B21" i="32"/>
  <c r="B20" i="32"/>
  <c r="B19" i="32"/>
  <c r="B18" i="32"/>
  <c r="B17" i="32"/>
  <c r="B16" i="32"/>
  <c r="B14" i="32"/>
  <c r="B13" i="32"/>
  <c r="B12" i="32"/>
  <c r="B11" i="32"/>
  <c r="B10" i="32"/>
  <c r="B9" i="32"/>
  <c r="B8" i="32"/>
  <c r="B7" i="32"/>
  <c r="B6" i="32"/>
  <c r="B5" i="32"/>
  <c r="B4" i="32"/>
  <c r="H18" i="12"/>
  <c r="B18" i="12"/>
  <c r="B17" i="12"/>
  <c r="B16" i="12"/>
  <c r="B15" i="12"/>
  <c r="B14" i="12"/>
  <c r="B13" i="12"/>
  <c r="B11" i="12"/>
  <c r="B10" i="12"/>
  <c r="B9" i="12"/>
  <c r="B8" i="12"/>
  <c r="B7" i="12"/>
  <c r="B6" i="12"/>
  <c r="B5" i="12"/>
  <c r="B3" i="12"/>
  <c r="H10" i="11"/>
  <c r="B10" i="11"/>
  <c r="B9" i="11"/>
  <c r="B8" i="11"/>
  <c r="B7" i="11"/>
  <c r="B6" i="11"/>
  <c r="B5" i="11"/>
  <c r="B4" i="11"/>
  <c r="B3" i="11"/>
  <c r="H17" i="16"/>
  <c r="B16" i="16"/>
  <c r="B14" i="16"/>
  <c r="B13" i="16"/>
  <c r="B15" i="16" s="1"/>
  <c r="B11" i="16"/>
  <c r="B10" i="16"/>
  <c r="B9" i="16"/>
  <c r="B8" i="16"/>
  <c r="B7" i="16"/>
  <c r="B6" i="16"/>
  <c r="B5" i="16"/>
  <c r="B4" i="16"/>
  <c r="B3" i="16"/>
  <c r="H34" i="14"/>
  <c r="B33" i="14"/>
  <c r="B31" i="14"/>
  <c r="B32" i="14" s="1"/>
  <c r="B30" i="14"/>
  <c r="B29" i="14"/>
  <c r="B28" i="14"/>
  <c r="B26" i="14"/>
  <c r="B25" i="14"/>
  <c r="B24" i="14"/>
  <c r="B27" i="14" s="1"/>
  <c r="B23" i="14"/>
  <c r="B22" i="14"/>
  <c r="B21" i="14"/>
  <c r="B20" i="14"/>
  <c r="B19" i="14"/>
  <c r="B18" i="14"/>
  <c r="B17" i="14"/>
  <c r="B16" i="14"/>
  <c r="B15" i="14"/>
  <c r="B14" i="14"/>
  <c r="B13" i="14"/>
  <c r="B11" i="14"/>
  <c r="B10" i="14"/>
  <c r="B8" i="14"/>
  <c r="B7" i="14"/>
  <c r="B6" i="14"/>
  <c r="B9" i="14" s="1"/>
  <c r="B5" i="14"/>
  <c r="B4" i="14"/>
  <c r="B10" i="15"/>
  <c r="B9" i="15"/>
  <c r="B8" i="15"/>
  <c r="B7" i="15"/>
  <c r="B20" i="15"/>
  <c r="B19" i="15"/>
  <c r="B18" i="15"/>
  <c r="B17" i="15"/>
  <c r="B16" i="15"/>
  <c r="B15" i="15"/>
  <c r="B14" i="15"/>
  <c r="B13" i="15"/>
  <c r="B12" i="15"/>
  <c r="B11" i="15"/>
  <c r="B6" i="15"/>
  <c r="B5" i="15"/>
  <c r="B4" i="15"/>
  <c r="B3" i="15"/>
  <c r="B11" i="31"/>
  <c r="B10" i="31"/>
  <c r="B9" i="31"/>
  <c r="H36" i="13"/>
  <c r="B35" i="13"/>
  <c r="B34" i="13"/>
  <c r="B33" i="13"/>
  <c r="B36" i="13" s="1"/>
  <c r="B31" i="13"/>
  <c r="B26" i="13"/>
  <c r="B24" i="13"/>
  <c r="B23" i="13"/>
  <c r="B22" i="13"/>
  <c r="B25" i="13" s="1"/>
  <c r="B21" i="13"/>
  <c r="B20" i="13"/>
  <c r="B18" i="13"/>
  <c r="B17" i="13"/>
  <c r="B16" i="13"/>
  <c r="B15" i="13"/>
  <c r="B14" i="13"/>
  <c r="B13" i="13"/>
  <c r="B12" i="13"/>
  <c r="H11" i="13"/>
  <c r="H37" i="13" s="1"/>
  <c r="B10" i="13"/>
  <c r="B9" i="13"/>
  <c r="B8" i="13"/>
  <c r="B11" i="13" s="1"/>
  <c r="B6" i="13"/>
  <c r="B5" i="13"/>
  <c r="B4" i="13"/>
  <c r="B3" i="13"/>
  <c r="B17" i="16" l="1"/>
  <c r="B34" i="14"/>
  <c r="B37" i="13"/>
  <c r="B24" i="7" l="1"/>
  <c r="B23" i="7"/>
  <c r="B22" i="7"/>
  <c r="B20" i="7"/>
  <c r="B19" i="7"/>
  <c r="B16" i="7"/>
  <c r="B14" i="7"/>
  <c r="B13" i="7"/>
  <c r="B12" i="7"/>
  <c r="B10" i="7"/>
  <c r="B7" i="7"/>
  <c r="B6" i="7"/>
  <c r="B5" i="7"/>
  <c r="B9" i="7" s="1"/>
  <c r="H8" i="27"/>
  <c r="B7" i="27"/>
  <c r="B5" i="27"/>
  <c r="B4" i="27"/>
  <c r="B19" i="20"/>
  <c r="B18" i="20"/>
  <c r="B17" i="20"/>
  <c r="B15" i="20"/>
  <c r="B9" i="20"/>
  <c r="B3" i="20"/>
  <c r="H8" i="22"/>
  <c r="B7" i="22"/>
  <c r="B6" i="22"/>
  <c r="B5" i="22"/>
  <c r="B4" i="22"/>
  <c r="B3" i="22"/>
  <c r="B8" i="22" s="1"/>
  <c r="B22" i="6"/>
  <c r="B23" i="6"/>
  <c r="B21" i="6"/>
  <c r="B20" i="6"/>
  <c r="B18" i="6"/>
  <c r="B17" i="6"/>
  <c r="B16" i="6"/>
  <c r="B15" i="6"/>
  <c r="H25" i="6"/>
  <c r="B13" i="6"/>
  <c r="B12" i="6"/>
  <c r="B11" i="6"/>
  <c r="B9" i="6"/>
  <c r="B8" i="6"/>
  <c r="B7" i="6"/>
  <c r="B6" i="6"/>
  <c r="B5" i="6"/>
  <c r="B17" i="10"/>
  <c r="B18" i="10"/>
  <c r="B19" i="10"/>
  <c r="B20" i="10"/>
  <c r="B11" i="10"/>
  <c r="B9" i="10"/>
  <c r="B7" i="10"/>
  <c r="B23" i="20" l="1"/>
  <c r="B25" i="7"/>
  <c r="B15" i="7"/>
  <c r="B6" i="27"/>
  <c r="B8" i="27" s="1"/>
  <c r="B14" i="6"/>
  <c r="B25" i="6" s="1"/>
  <c r="H13" i="30"/>
  <c r="B4" i="8"/>
  <c r="B5" i="8"/>
  <c r="B6" i="8"/>
  <c r="B7" i="8" s="1"/>
  <c r="B3" i="8"/>
  <c r="H14" i="31" l="1"/>
  <c r="B13" i="31"/>
  <c r="B12" i="31"/>
  <c r="B5" i="31"/>
  <c r="B6" i="31"/>
  <c r="B7" i="31"/>
  <c r="B4" i="31"/>
  <c r="H12" i="28"/>
  <c r="B5" i="28"/>
  <c r="B6" i="28"/>
  <c r="B12" i="28" s="1"/>
  <c r="B8" i="28"/>
  <c r="B11" i="28" s="1"/>
  <c r="B9" i="28"/>
  <c r="B10" i="28"/>
  <c r="B4" i="28"/>
  <c r="B8" i="31" l="1"/>
  <c r="B14" i="31" s="1"/>
  <c r="B26" i="29" l="1"/>
  <c r="H25" i="34"/>
  <c r="B3" i="34"/>
  <c r="B25" i="34" s="1"/>
  <c r="B4" i="21" l="1"/>
  <c r="B5" i="21"/>
  <c r="B8" i="21"/>
  <c r="B9" i="21"/>
  <c r="B10" i="21"/>
  <c r="B11" i="21"/>
  <c r="B12" i="21"/>
  <c r="B13" i="21"/>
  <c r="B14" i="21"/>
  <c r="B15" i="21"/>
  <c r="B3" i="21"/>
  <c r="H23" i="10"/>
  <c r="B21" i="10"/>
  <c r="B16" i="10"/>
  <c r="B15" i="10"/>
  <c r="B14" i="10"/>
  <c r="B5" i="10"/>
  <c r="B6" i="10"/>
  <c r="B8" i="10"/>
  <c r="B10" i="10"/>
  <c r="B4" i="10"/>
  <c r="B12" i="10" l="1"/>
  <c r="B22" i="10"/>
  <c r="B33" i="24"/>
  <c r="B32" i="24"/>
  <c r="B31" i="24"/>
  <c r="B30" i="24"/>
  <c r="B26" i="24"/>
  <c r="B27" i="24"/>
  <c r="B28" i="24"/>
  <c r="B15" i="24"/>
  <c r="B14" i="24"/>
  <c r="B13" i="24"/>
  <c r="B12" i="24"/>
  <c r="B11" i="24"/>
  <c r="B10" i="24"/>
  <c r="B9" i="24"/>
  <c r="B5" i="24"/>
  <c r="B6" i="24"/>
  <c r="B4" i="24"/>
  <c r="H6" i="17"/>
  <c r="B4" i="17"/>
  <c r="B5" i="17"/>
  <c r="B3" i="17"/>
  <c r="H35" i="23"/>
  <c r="B34" i="23"/>
  <c r="B31" i="23"/>
  <c r="B32" i="23"/>
  <c r="B33" i="23"/>
  <c r="B30" i="23"/>
  <c r="B26" i="23"/>
  <c r="B15" i="23"/>
  <c r="B35" i="23" s="1"/>
  <c r="H59" i="25"/>
  <c r="B58" i="25"/>
  <c r="B57" i="25"/>
  <c r="B49" i="25"/>
  <c r="B41" i="25"/>
  <c r="B33" i="25"/>
  <c r="B25" i="25"/>
  <c r="B20" i="25"/>
  <c r="B12" i="25"/>
  <c r="B7" i="25"/>
  <c r="H19" i="26"/>
  <c r="B18" i="26"/>
  <c r="B17" i="26"/>
  <c r="B16" i="26"/>
  <c r="B15" i="26"/>
  <c r="B13" i="26"/>
  <c r="B12" i="26"/>
  <c r="B11" i="26"/>
  <c r="B9" i="26"/>
  <c r="B10" i="26"/>
  <c r="B5" i="26"/>
  <c r="B6" i="26"/>
  <c r="B7" i="26"/>
  <c r="B8" i="26"/>
  <c r="B3" i="26"/>
  <c r="B4" i="30"/>
  <c r="B5" i="30"/>
  <c r="B6" i="30"/>
  <c r="B7" i="30"/>
  <c r="B9" i="30"/>
  <c r="B10" i="30"/>
  <c r="B11" i="30"/>
  <c r="B12" i="30"/>
  <c r="B3" i="30"/>
  <c r="B16" i="19"/>
  <c r="B59" i="25" l="1"/>
  <c r="B8" i="30"/>
  <c r="B14" i="26"/>
  <c r="B29" i="24"/>
  <c r="B7" i="24"/>
  <c r="B6" i="17"/>
  <c r="B23" i="10"/>
  <c r="B13" i="30"/>
  <c r="B16" i="24"/>
  <c r="B34" i="24" s="1"/>
  <c r="H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mmeister</author>
    <author>Ursula Stratmann</author>
    <author>BMUV_N II 4_US</author>
    <author>US2</author>
  </authors>
  <commentList>
    <comment ref="C23" authorId="0" shapeId="0" xr:uid="{AA61173D-278D-492F-AF57-CC7F40468919}">
      <text>
        <r>
          <rPr>
            <b/>
            <sz val="9"/>
            <color indexed="81"/>
            <rFont val="Segoe UI"/>
            <family val="2"/>
          </rPr>
          <t>mmeister:</t>
        </r>
        <r>
          <rPr>
            <sz val="9"/>
            <color indexed="81"/>
            <rFont val="Segoe UI"/>
            <family val="2"/>
          </rPr>
          <t xml:space="preserve">
22,71 % errechnet</t>
        </r>
      </text>
    </comment>
    <comment ref="D112" authorId="0" shapeId="0" xr:uid="{B708DC6E-ABF7-4BEB-8671-1BB86B1B9A0B}">
      <text>
        <r>
          <rPr>
            <b/>
            <sz val="9"/>
            <color indexed="81"/>
            <rFont val="Segoe UI"/>
            <family val="2"/>
          </rPr>
          <t>mmeister:</t>
        </r>
        <r>
          <rPr>
            <sz val="9"/>
            <color indexed="81"/>
            <rFont val="Segoe UI"/>
            <family val="2"/>
          </rPr>
          <t xml:space="preserve">
Nach gerechnet sind es: 4.293.162.999
</t>
        </r>
      </text>
    </comment>
    <comment ref="C132" authorId="1" shapeId="0" xr:uid="{876DF010-F4FC-4787-ACE5-A1A6BB0576D9}">
      <text>
        <r>
          <rPr>
            <b/>
            <sz val="9"/>
            <color indexed="81"/>
            <rFont val="Segoe UI"/>
            <family val="2"/>
          </rPr>
          <t>BMEL: 22,5 %</t>
        </r>
        <r>
          <rPr>
            <sz val="9"/>
            <color indexed="81"/>
            <rFont val="Segoe UI"/>
            <family val="2"/>
          </rPr>
          <t xml:space="preserve">
gerundet 23%
</t>
        </r>
      </text>
    </comment>
    <comment ref="C162" authorId="1" shapeId="0" xr:uid="{BBF0A381-767F-4763-A8C7-88F44008BFE8}">
      <text>
        <r>
          <rPr>
            <b/>
            <sz val="9"/>
            <color indexed="81"/>
            <rFont val="Segoe UI"/>
            <family val="2"/>
          </rPr>
          <t>BMEL: 29 %</t>
        </r>
        <r>
          <rPr>
            <sz val="9"/>
            <color indexed="81"/>
            <rFont val="Segoe UI"/>
            <family val="2"/>
          </rPr>
          <t xml:space="preserve">
Nachgerechnet sind es 29,99%, also 30 %
bis 2026 sind es sogar 30,19% (leicht ansteigendes DZ Budget in 2027)
</t>
        </r>
      </text>
    </comment>
    <comment ref="C185" authorId="1" shapeId="0" xr:uid="{6712F97E-FBD9-43B0-ABC8-81B417CB1844}">
      <text>
        <r>
          <rPr>
            <b/>
            <sz val="9"/>
            <color indexed="81"/>
            <rFont val="Segoe UI"/>
            <family val="2"/>
          </rPr>
          <t>BMEL: 25 %</t>
        </r>
        <r>
          <rPr>
            <sz val="9"/>
            <color indexed="81"/>
            <rFont val="Segoe UI"/>
            <family val="2"/>
          </rPr>
          <t xml:space="preserve">
Auch hier komme ich nachgerechnet auf 15%</t>
        </r>
      </text>
    </comment>
    <comment ref="C236" authorId="1" shapeId="0" xr:uid="{0897B14A-EA3A-4AD9-9E41-3B667F744E34}">
      <text>
        <r>
          <rPr>
            <b/>
            <sz val="9"/>
            <color indexed="81"/>
            <rFont val="Segoe UI"/>
            <family val="2"/>
          </rPr>
          <t>BMEL: 25 %</t>
        </r>
        <r>
          <rPr>
            <sz val="9"/>
            <color indexed="81"/>
            <rFont val="Segoe UI"/>
            <family val="2"/>
          </rPr>
          <t xml:space="preserve">
Hier komme ich mit Z17 und Z49 des Finanzplans auf 20 %
bis 2026 komme ich sogar nur auf 18%
</t>
        </r>
      </text>
    </comment>
    <comment ref="C245" authorId="0" shapeId="0" xr:uid="{14E6856E-8E96-48DE-BB6E-CC552651DE24}">
      <text>
        <r>
          <rPr>
            <b/>
            <sz val="9"/>
            <color indexed="81"/>
            <rFont val="Segoe UI"/>
            <family val="2"/>
          </rPr>
          <t>mmeister:</t>
        </r>
        <r>
          <rPr>
            <sz val="9"/>
            <color indexed="81"/>
            <rFont val="Segoe UI"/>
            <family val="2"/>
          </rPr>
          <t xml:space="preserve">
bis 2026 sind es 26,95 % gerundet 27%
</t>
        </r>
      </text>
    </comment>
    <comment ref="C268" authorId="1" shapeId="0" xr:uid="{03173470-B9BD-4CBE-A412-339CEFE01D77}">
      <text>
        <r>
          <rPr>
            <b/>
            <sz val="9"/>
            <color indexed="81"/>
            <rFont val="Segoe UI"/>
            <family val="2"/>
          </rPr>
          <t xml:space="preserve">BMEL: 22,5 %
Auch hier komme nachgerechnet auf 24 %
bis 2026 sind es 23,76%, gerundet auch 24%
</t>
        </r>
      </text>
    </comment>
    <comment ref="C298" authorId="1" shapeId="0" xr:uid="{95F6A1AA-7D28-4D90-A8F1-EE2423514CE3}">
      <text>
        <r>
          <rPr>
            <b/>
            <sz val="9"/>
            <color indexed="81"/>
            <rFont val="Segoe UI"/>
            <family val="2"/>
          </rPr>
          <t>BMEL: 25 %</t>
        </r>
        <r>
          <rPr>
            <sz val="9"/>
            <color indexed="81"/>
            <rFont val="Segoe UI"/>
            <family val="2"/>
          </rPr>
          <t xml:space="preserve">
ich komme auf 20 %
bis 2026 komme ich auf 19,42%, gerundet 19%
</t>
        </r>
      </text>
    </comment>
    <comment ref="D298" authorId="2" shapeId="0" xr:uid="{CED625B9-E27B-432F-B58A-C5B68FBF4FF2}">
      <text>
        <r>
          <rPr>
            <b/>
            <sz val="9"/>
            <color indexed="81"/>
            <rFont val="Segoe UI"/>
            <family val="2"/>
          </rPr>
          <t>Summe ergibt: 
679.412.942</t>
        </r>
        <r>
          <rPr>
            <sz val="9"/>
            <color indexed="81"/>
            <rFont val="Segoe UI"/>
            <family val="2"/>
          </rPr>
          <t xml:space="preserve">
</t>
        </r>
      </text>
    </comment>
    <comment ref="C307" authorId="1" shapeId="0" xr:uid="{B8F554A7-9907-4BC0-A24D-DD58FC41CF37}">
      <text>
        <r>
          <rPr>
            <b/>
            <sz val="9"/>
            <color indexed="81"/>
            <rFont val="Segoe UI"/>
            <family val="2"/>
          </rPr>
          <t>BMEL: 25 - 27 %
ich habe hier 26 % im Finanzplan ausgerechnet.
Bis 2026 komme ich auf 25,74%, gerundet 26%.</t>
        </r>
      </text>
    </comment>
    <comment ref="C355" authorId="3" shapeId="0" xr:uid="{38E2FAC0-3D40-4B31-AD28-711994AE3681}">
      <text>
        <r>
          <rPr>
            <b/>
            <sz val="9"/>
            <color indexed="81"/>
            <rFont val="Segoe UI"/>
            <family val="2"/>
          </rPr>
          <t>BMEL: 25 %</t>
        </r>
        <r>
          <rPr>
            <sz val="9"/>
            <color indexed="81"/>
            <rFont val="Segoe UI"/>
            <family val="2"/>
          </rPr>
          <t xml:space="preserve">
aus Z16 und Z49 des Finanzplans komme ich hier auf 14 % 
bis 2026 komme ich auf 14,7%, gerundet 15%</t>
        </r>
      </text>
    </comment>
    <comment ref="D355" authorId="0" shapeId="0" xr:uid="{68125FC8-6F45-4239-82FE-E6DC88B59DFC}">
      <text>
        <r>
          <rPr>
            <b/>
            <sz val="9"/>
            <color indexed="81"/>
            <rFont val="Segoe UI"/>
            <family val="2"/>
          </rPr>
          <t>mmeister:</t>
        </r>
        <r>
          <rPr>
            <sz val="9"/>
            <color indexed="81"/>
            <rFont val="Segoe UI"/>
            <family val="2"/>
          </rPr>
          <t xml:space="preserve">
steht so im Finanzplan
</t>
        </r>
      </text>
    </comment>
    <comment ref="C367" authorId="0" shapeId="0" xr:uid="{32248F5B-743D-4B53-A18F-286BA4404D1D}">
      <text>
        <r>
          <rPr>
            <b/>
            <sz val="9"/>
            <color indexed="81"/>
            <rFont val="Segoe UI"/>
            <family val="2"/>
          </rPr>
          <t>mmeister:</t>
        </r>
        <r>
          <rPr>
            <sz val="9"/>
            <color indexed="81"/>
            <rFont val="Segoe UI"/>
            <family val="2"/>
          </rPr>
          <t xml:space="preserve">
bis 2026 komme ich auf 27,6 %, gerundet auch 28%
</t>
        </r>
      </text>
    </comment>
    <comment ref="D374" authorId="0" shapeId="0" xr:uid="{435B952A-82E6-48B9-AFE3-A9AA24709D71}">
      <text>
        <r>
          <rPr>
            <b/>
            <sz val="9"/>
            <color indexed="81"/>
            <rFont val="Segoe UI"/>
            <family val="2"/>
          </rPr>
          <t>im Finanzplan stehen 468021395</t>
        </r>
      </text>
    </comment>
    <comment ref="C381" authorId="0" shapeId="0" xr:uid="{7CA3FB07-1A91-49EB-B322-4DE9B23F216C}">
      <text>
        <r>
          <rPr>
            <b/>
            <sz val="9"/>
            <color indexed="81"/>
            <rFont val="Segoe UI"/>
            <family val="2"/>
          </rPr>
          <t>mmeister:</t>
        </r>
        <r>
          <rPr>
            <sz val="9"/>
            <color indexed="81"/>
            <rFont val="Segoe UI"/>
            <family val="2"/>
          </rPr>
          <t xml:space="preserve">
Nach Zeile 49 des Finanzplans würde es sogar 25,59 % ergeben
bis 2026 sind es 25,66%, gerundet auch 26%
</t>
        </r>
      </text>
    </comment>
    <comment ref="C394" authorId="3" shapeId="0" xr:uid="{290EBE31-086A-4E7B-8744-D3E0CD910703}">
      <text>
        <r>
          <rPr>
            <b/>
            <sz val="9"/>
            <color indexed="81"/>
            <rFont val="Segoe UI"/>
            <family val="2"/>
          </rPr>
          <t>BMEL: 25 %</t>
        </r>
        <r>
          <rPr>
            <sz val="9"/>
            <color indexed="81"/>
            <rFont val="Segoe UI"/>
            <family val="2"/>
          </rPr>
          <t xml:space="preserve">
Hier komme ich mit Zeile 49 und Zeile 17 des Finanzplan
auf 16,45 %
bis 2026 komme ich auf 16,47%</t>
        </r>
      </text>
    </comment>
    <comment ref="B398" authorId="0" shapeId="0" xr:uid="{F2A98649-9A39-4765-8E08-DA286FB044BC}">
      <text>
        <r>
          <rPr>
            <b/>
            <sz val="9"/>
            <color indexed="81"/>
            <rFont val="Segoe UI"/>
            <family val="2"/>
          </rPr>
          <t>mmeister:</t>
        </r>
        <r>
          <rPr>
            <sz val="9"/>
            <color indexed="81"/>
            <rFont val="Segoe UI"/>
            <family val="2"/>
          </rPr>
          <t xml:space="preserve">
auch die 5 ÖR stehen so im STP</t>
        </r>
      </text>
    </comment>
    <comment ref="C398" authorId="3" shapeId="0" xr:uid="{81EB49F1-D11B-4CC4-A434-462D52C1B254}">
      <text>
        <r>
          <rPr>
            <b/>
            <sz val="9"/>
            <color indexed="81"/>
            <rFont val="Segoe UI"/>
            <family val="2"/>
          </rPr>
          <t>BMEL: 27 %</t>
        </r>
        <r>
          <rPr>
            <sz val="9"/>
            <color indexed="81"/>
            <rFont val="Segoe UI"/>
            <family val="2"/>
          </rPr>
          <t xml:space="preserve">
Ich komme durch Z 49 und Z17 des Finanzplans auf 27,71%, also 28%
bis 2026 komme ich auf 27,4%, gerundet 27%
</t>
        </r>
      </text>
    </comment>
    <comment ref="D398" authorId="1" shapeId="0" xr:uid="{39756E75-05DC-455F-A5CF-8FDC5B211FC3}">
      <text>
        <r>
          <rPr>
            <b/>
            <sz val="9"/>
            <color indexed="81"/>
            <rFont val="Segoe UI"/>
            <family val="2"/>
          </rPr>
          <t xml:space="preserve">grechnet: 270.615.3
ich habe 268.523.320 errechnet.
279.365.200 stehen aber auch im Finanzplan. </t>
        </r>
      </text>
    </comment>
    <comment ref="C426" authorId="3" shapeId="0" xr:uid="{BC80A239-9385-4AC0-A429-2D7A1BB3123B}">
      <text>
        <r>
          <rPr>
            <b/>
            <sz val="9"/>
            <color indexed="81"/>
            <rFont val="Segoe UI"/>
            <family val="2"/>
          </rPr>
          <t>BMEL: 25 %</t>
        </r>
        <r>
          <rPr>
            <sz val="9"/>
            <color indexed="81"/>
            <rFont val="Segoe UI"/>
            <family val="2"/>
          </rPr>
          <t xml:space="preserve">
Auch hier komme ich mit Zeile 17 und Zeile 49 des Finanzplans auf die 15 %
bis 2026 komme ich auf 15,47%
</t>
        </r>
      </text>
    </comment>
    <comment ref="C438" authorId="3" shapeId="0" xr:uid="{DDC99CEB-B5CA-4FB6-AE68-7A7319D70C41}">
      <text>
        <r>
          <rPr>
            <b/>
            <sz val="9"/>
            <color indexed="81"/>
            <rFont val="Segoe UI"/>
            <family val="2"/>
          </rPr>
          <t>BMEL: 25 %</t>
        </r>
        <r>
          <rPr>
            <sz val="9"/>
            <color indexed="81"/>
            <rFont val="Segoe UI"/>
            <family val="2"/>
          </rPr>
          <t xml:space="preserve">
ich komme mit Zeile 49 und 17 des Finanzplans auf 18 % gerundet
bis 2026 komme ich auf 18,78%, gerundet 19%
</t>
        </r>
      </text>
    </comment>
    <comment ref="C483" authorId="0" shapeId="0" xr:uid="{A331A687-52B1-4C7A-9214-8884343C1982}">
      <text>
        <r>
          <rPr>
            <b/>
            <sz val="9"/>
            <color indexed="81"/>
            <rFont val="Segoe UI"/>
            <family val="2"/>
          </rPr>
          <t>mmeister:</t>
        </r>
        <r>
          <rPr>
            <sz val="9"/>
            <color indexed="81"/>
            <rFont val="Segoe UI"/>
            <family val="2"/>
          </rPr>
          <t xml:space="preserve">
bis 2026 komme ich auf 21,13%
</t>
        </r>
      </text>
    </comment>
  </commentList>
</comments>
</file>

<file path=xl/sharedStrings.xml><?xml version="1.0" encoding="utf-8"?>
<sst xmlns="http://schemas.openxmlformats.org/spreadsheetml/2006/main" count="2970" uniqueCount="832">
  <si>
    <t>2. Anbau vielfältiger Kulturen</t>
  </si>
  <si>
    <t>4. Extensivierung des gesamten DGL des Betriebs</t>
  </si>
  <si>
    <t>3. Beibehaltung einer agroforstlichen Bewirtschaftungsweise</t>
  </si>
  <si>
    <t>1. Neues Regulierungsmodell (einjährig, verschiedene freiwillige Maßnahmen zur Verringerung der N-Auswaschung zur Küste)</t>
  </si>
  <si>
    <t>4. Tierwohl - Weide</t>
  </si>
  <si>
    <t>2. Präzisionslandwirtschaft</t>
  </si>
  <si>
    <t>2. Extensives Grünland</t>
  </si>
  <si>
    <t xml:space="preserve">3. Grünland zur Gründüngung </t>
  </si>
  <si>
    <t>4. Biodiversitätskulturen</t>
  </si>
  <si>
    <t>4. Verringerung der Inputs (von PSM)</t>
  </si>
  <si>
    <t>2. Mechanische Unkrautbekämpfung</t>
  </si>
  <si>
    <t xml:space="preserve">5. Präzisionslandwirtschaft 1.0 höhere Genauigkeit als GPS Prämienbeträge degressiv zur Fläche </t>
  </si>
  <si>
    <t>6. Präzionslandwirtschaft 2.0 (standortspez. Parzellendaten)</t>
  </si>
  <si>
    <t>fünfjährig</t>
  </si>
  <si>
    <t xml:space="preserve">13. Fortgesetzter ökologischer Landbau </t>
  </si>
  <si>
    <t>2. Extensive Tierhaltung (geringe Besatzdichte)</t>
  </si>
  <si>
    <t>5. Einsatz von GPS-gesteuerten Düngerstreuern/Sprühgeräten</t>
  </si>
  <si>
    <t>6. Bodenprobenahme und angemessene Kalkung</t>
  </si>
  <si>
    <t>7. Anbau einer Zwischenfrucht</t>
  </si>
  <si>
    <t>8. Anlegen eines artenreichen Grasstreifens</t>
  </si>
  <si>
    <t>1. Ökologischer Landbau (Umstellung und Erhalt)</t>
  </si>
  <si>
    <t xml:space="preserve">4. Förderung organischer Düngung </t>
  </si>
  <si>
    <t>5. Verbesserung der Futtermitteleffizienz zur Verringerung der THG-Emissionen</t>
  </si>
  <si>
    <t>6. Tierschutz und rationelle Verwendung von antimikrobiellen Mitteln</t>
  </si>
  <si>
    <t>7. Förderung der biologischen Vielfalt</t>
  </si>
  <si>
    <t>6. Agrarökologische Praktiken in ökologischen Betrieben (zur Förderung ökol. Anbaumethoden)</t>
  </si>
  <si>
    <t>1. Verwendung von resistenten und angepassten Sorten</t>
  </si>
  <si>
    <t>Aktion 2: Biodiversitätsinseln</t>
  </si>
  <si>
    <t>Aktion 3: Nachhaltige Mahd</t>
  </si>
  <si>
    <t>1. Flächen mit Pflanzen für Bestäuber</t>
  </si>
  <si>
    <t>4. Verbesserung des Wohlbefindens von Milchkühen</t>
  </si>
  <si>
    <t>5. Verbesserung des Wohlbefindens von Jungrindern  in der Mast</t>
  </si>
  <si>
    <t>6. Bodenbedeckung und -konservierung</t>
  </si>
  <si>
    <t>2. Biodiversitätsflächen</t>
  </si>
  <si>
    <t>a</t>
  </si>
  <si>
    <t>b</t>
  </si>
  <si>
    <t>6. Extensives Dauergrünland</t>
  </si>
  <si>
    <t xml:space="preserve">7. Erhaltung und Verbesserung der biologischen Vielfalt in Waldökosystemen </t>
  </si>
  <si>
    <t>9. Extensive Tierhaltung</t>
  </si>
  <si>
    <t xml:space="preserve">Niveau 2 = 5 Punkte </t>
  </si>
  <si>
    <t xml:space="preserve">Niveau 2 &gt;90% pfluglos </t>
  </si>
  <si>
    <t>Hoher Umweltwert (HVE) Niveau 2</t>
  </si>
  <si>
    <t>Ökolandbau, Niveau 3</t>
  </si>
  <si>
    <t>Niveau 2 = &gt;10% der LF</t>
  </si>
  <si>
    <t>Zusätzlicher Heckenbonus bei &gt;6% Hecken/LF und "Heckenlabel"</t>
  </si>
  <si>
    <t>Variante 2: Weide mit Pflege ab 15. Juli</t>
  </si>
  <si>
    <t>Variante 3: Weide mit Pflege ab 1. Sept</t>
  </si>
  <si>
    <t>Variante 2: Zwischenfrucht mit gemischter Bedeckung</t>
  </si>
  <si>
    <t xml:space="preserve">Variante 3: Untersaat in Maiskulturen </t>
  </si>
  <si>
    <t>6. Einrichtung von Rückzugsgebieten auf Mähwiesen</t>
  </si>
  <si>
    <t xml:space="preserve">7. Förderung der Einarbeitung von Dung </t>
  </si>
  <si>
    <t>1. Extensives Grünland</t>
  </si>
  <si>
    <t>2. Traditionelle Grünlandnutzung</t>
  </si>
  <si>
    <t>3. Emissionsarme Düngung mit organischen Düngemitteln</t>
  </si>
  <si>
    <t>zweijährig</t>
  </si>
  <si>
    <t>7. Konservierende Bodenbearbeitung</t>
  </si>
  <si>
    <t>8. Nichteingesäte Flächen für Ohrenlerche</t>
  </si>
  <si>
    <t>11. Erhaltung der biologischen Vielfalt in Dauerkulturen</t>
  </si>
  <si>
    <t>1. Vierjährige Fruchtfolge</t>
  </si>
  <si>
    <t>vierjährig</t>
  </si>
  <si>
    <t>2. Zwischenfruchtanbau</t>
  </si>
  <si>
    <t>3. Untersaat/Multikulturen</t>
  </si>
  <si>
    <t xml:space="preserve">7. Mehrjährige Grasstreifen </t>
  </si>
  <si>
    <t>8. Direktsaat</t>
  </si>
  <si>
    <t>9. Naturverträgliche Bewirtschaftung von Dauerkulturen</t>
  </si>
  <si>
    <t>14. Umfassendes Feuchtgebietsmanagement</t>
  </si>
  <si>
    <t>zwei- oder dreijährig</t>
  </si>
  <si>
    <t>9. Biodiversitätsräume in Ackerland und Dauerkulturen, mindestens 7% der Fläche (Flächenstilllegung)</t>
  </si>
  <si>
    <t>mehrjährig möglich</t>
  </si>
  <si>
    <t>mehrjährig</t>
  </si>
  <si>
    <t>dreijährig</t>
  </si>
  <si>
    <t>3 Zugangspfade stehen jährl. Zur Auswahl betreffend Landwirtschaftl. Praktiken ODER Zertifizierung ODER Agrarökologische Infrastruktur</t>
  </si>
  <si>
    <t>MS</t>
  </si>
  <si>
    <t>Name der ÖR</t>
  </si>
  <si>
    <t>BE (F)</t>
  </si>
  <si>
    <t>Anzahl ÖR</t>
  </si>
  <si>
    <t>3. Erosionsschutztechniken für den Ackerbau</t>
  </si>
  <si>
    <t>4. Fruchtfolge mind. einmal Leguminosen als Hauptkultur (fünfjährig)</t>
  </si>
  <si>
    <t>10, 50, 75</t>
  </si>
  <si>
    <t>15, 10, 5</t>
  </si>
  <si>
    <t>115 und 145</t>
  </si>
  <si>
    <t>10. Ökologisch bewirtschaftetes Grünland</t>
  </si>
  <si>
    <t xml:space="preserve">70-160 progressiv </t>
  </si>
  <si>
    <t>11. Organischer Kohlenstoff im Ackerland</t>
  </si>
  <si>
    <t>mit Ernte: 230
ohne Ernte: 600</t>
  </si>
  <si>
    <t>BE (W)</t>
  </si>
  <si>
    <t>a) für DGL in Abh. vom Besatz GVE &lt;2</t>
  </si>
  <si>
    <t>b) für DGL in Abh. vom Besatz GVE 2 - 2,2</t>
  </si>
  <si>
    <t>c) für DGL in Abh. vom Besatz GVE 2,2 - 2,4</t>
  </si>
  <si>
    <t>d) für DGL in Abh. vom Besatz GVE 2,4 - 2,6</t>
  </si>
  <si>
    <t xml:space="preserve">e) für DGL in Abh. vom Besatz GVE 2,6 - 2,8 </t>
  </si>
  <si>
    <t>f) für DGL in Abh. vom Besatz GVE 2,8 - 3</t>
  </si>
  <si>
    <t xml:space="preserve">2. Erhaltung und Verbesserung der biologischen Vielfalt und der ökologischen Infrastruktur (Agrarland)  </t>
  </si>
  <si>
    <t>BG</t>
  </si>
  <si>
    <t xml:space="preserve">4. Verringerung des Pestizideinsatzes </t>
  </si>
  <si>
    <t>a) (kein Glyphosat, Nutzung von Pheromonfallen usw.) für Ackerland</t>
  </si>
  <si>
    <t>CY</t>
  </si>
  <si>
    <t>2. Verringerung der Boden- und Wasserverschmutzung durch chemische Pflanzenschutzmittel</t>
  </si>
  <si>
    <t>b) Grasland</t>
  </si>
  <si>
    <t>c) Dauergrünland</t>
  </si>
  <si>
    <t>mehrjährig?</t>
  </si>
  <si>
    <r>
      <t xml:space="preserve">(geplante) Prämie
</t>
    </r>
    <r>
      <rPr>
        <sz val="12"/>
        <color theme="1"/>
        <rFont val="Calibri"/>
        <family val="2"/>
        <scheme val="minor"/>
      </rPr>
      <t>[i. d. R. €/ha]</t>
    </r>
  </si>
  <si>
    <t>CZ</t>
  </si>
  <si>
    <t xml:space="preserve">b) Premiumstufe </t>
  </si>
  <si>
    <t xml:space="preserve">1. Gesamtbetriebliche Ökoprämie </t>
  </si>
  <si>
    <t>DE</t>
  </si>
  <si>
    <t>1. Bereitstellung von Flächen zur Verbesserung der Biodiversität</t>
  </si>
  <si>
    <t>b) Anlage von Blühflächen und -streifen auf AL</t>
  </si>
  <si>
    <t xml:space="preserve">d) Altgrasstreifen oder -flächen auf Dauergrünland </t>
  </si>
  <si>
    <t>a) Aufstockung der GLÖZ 8-Flächen (nichtproduktive Flächen auf AL)</t>
  </si>
  <si>
    <t>zusätzl. 150</t>
  </si>
  <si>
    <t>c) Anlage von Blühstreifen oder -flächen in Dauerkulturen</t>
  </si>
  <si>
    <t>5. Ergebnisorientierte extensive Bewirtschaftung von DGL mit 4 regionalen Kennarten</t>
  </si>
  <si>
    <t>DK</t>
  </si>
  <si>
    <t xml:space="preserve">a) Umstellungsprämie </t>
  </si>
  <si>
    <t xml:space="preserve">b) N-Zuschlag </t>
  </si>
  <si>
    <t>c) Zuschlag für Obst/Beeren</t>
  </si>
  <si>
    <t>EE</t>
  </si>
  <si>
    <t>EL</t>
  </si>
  <si>
    <t>Aktion 1: Extensive Weidehaltung</t>
  </si>
  <si>
    <t>2. Weideland im Mittelmeerraum, je für Mediterrane Weiden und Inselweiden</t>
  </si>
  <si>
    <t>ES</t>
  </si>
  <si>
    <t>FI</t>
  </si>
  <si>
    <t>FR</t>
  </si>
  <si>
    <t>Niveau 1 (80-90% pfluglos</t>
  </si>
  <si>
    <t>Niveau 1 = 4 Punkte</t>
  </si>
  <si>
    <t xml:space="preserve">Niveau 1 = 80-90% Gras </t>
  </si>
  <si>
    <t>Zertifizierung</t>
  </si>
  <si>
    <t xml:space="preserve">Umweltzertifikat, Niveau 1 </t>
  </si>
  <si>
    <t>Niveau 1 = 7 und 10% der LF</t>
  </si>
  <si>
    <t>Agrarökologische Struktur</t>
  </si>
  <si>
    <t>AT</t>
  </si>
  <si>
    <t>zusätzl. 139</t>
  </si>
  <si>
    <t>IE</t>
  </si>
  <si>
    <t xml:space="preserve">1. Space for Nature, nicht-prod. Flächen und Landschaftselemente, </t>
  </si>
  <si>
    <t>a) mindestens 7 %</t>
  </si>
  <si>
    <t xml:space="preserve">b) verbesserte Option: 10 % nicht-prod. Fläche </t>
  </si>
  <si>
    <t>zusätzl. 77</t>
  </si>
  <si>
    <t>IT</t>
  </si>
  <si>
    <t xml:space="preserve">5. Spezifische Maßnahmen für Bestäuber </t>
  </si>
  <si>
    <t>LU</t>
  </si>
  <si>
    <t>Variante 1: auf Ackerland</t>
  </si>
  <si>
    <t>1. Nicht-produktives Land</t>
  </si>
  <si>
    <t>LT</t>
  </si>
  <si>
    <t>LV</t>
  </si>
  <si>
    <t>4. Verwendung von zertifiziertem Saatgut</t>
  </si>
  <si>
    <t>5. Pflege von Landschaftselementen</t>
  </si>
  <si>
    <t xml:space="preserve">a) Bewirtschaftung bestehender Landschaftselemente </t>
  </si>
  <si>
    <t xml:space="preserve">b) Anlegen und Pflege neuer Elemente </t>
  </si>
  <si>
    <t>c) Neuanpflanzung von Bäumen</t>
  </si>
  <si>
    <t>10. Nachhaltige Obst-, Beeren- und Gemüseproduktion</t>
  </si>
  <si>
    <t>13. Integriertes Grünlandpflegeprogramm</t>
  </si>
  <si>
    <t>15. Umstellung auf ökologischen Landbau</t>
  </si>
  <si>
    <t>b) Umstellung auf Ökolandbau für Gemüse, Kartoffeln, Beeren, Obst, Kräuter, Gewürze</t>
  </si>
  <si>
    <t>c) Umstellung auf Ökolandbau für Getreide, Futtergetreide, Saatgetreide, und mehrjährige Gräser zur Aussaat</t>
  </si>
  <si>
    <t>pro Tier: 34</t>
  </si>
  <si>
    <t>pro Tier: 48</t>
  </si>
  <si>
    <t>16. Tierschutz (für höhere Standards in der Haltung von Rindern)</t>
  </si>
  <si>
    <t>a) Extensive Grünlandbewirtschaftung durch Viehbeweidung</t>
  </si>
  <si>
    <t>b) Bewirtschaftung von natürlichen Grünland und Lebensräumen durch Arten von gemeinschaftlicher Beweidung im Grünland</t>
  </si>
  <si>
    <t>e) Bewirtschaftung von Feuchtgebieten</t>
  </si>
  <si>
    <t>a) Unterstützung von Dauergrünland</t>
  </si>
  <si>
    <t>a) Ermöglichen des Weidegangs</t>
  </si>
  <si>
    <t>b) Zucht weniger umweltbelastender Rinder</t>
  </si>
  <si>
    <t>c) Ermöglichung der freien Bewegung auf Feld/Weide</t>
  </si>
  <si>
    <t>pro Tier: 22</t>
  </si>
  <si>
    <t>1. Förderung umwelt- und klimafreundlicher landschaftlicher Praktiken (diversifizierte Fruchtfolge)</t>
  </si>
  <si>
    <t>b) Gründüngungsbrache</t>
  </si>
  <si>
    <t>c) Zwischenfrüchte</t>
  </si>
  <si>
    <t>d) Grünland mit Weidegang</t>
  </si>
  <si>
    <t>e) Optimierung der Bodenqualität (mit Kalk und Gips)</t>
  </si>
  <si>
    <t>b) Präzisionsdüngerausbringung</t>
  </si>
  <si>
    <t>ÖL</t>
  </si>
  <si>
    <t>MT</t>
  </si>
  <si>
    <t>mind. dreijährig</t>
  </si>
  <si>
    <t>NL</t>
  </si>
  <si>
    <r>
      <rPr>
        <b/>
        <sz val="12"/>
        <color theme="1"/>
        <rFont val="Calibri"/>
        <family val="2"/>
        <scheme val="minor"/>
      </rPr>
      <t>Dreistufiges Punktesystem:</t>
    </r>
    <r>
      <rPr>
        <sz val="12"/>
        <color theme="1"/>
        <rFont val="Calibri"/>
        <family val="2"/>
        <scheme val="minor"/>
      </rPr>
      <t xml:space="preserve"> 
Bedingung ist das Erreichen einer Mindestpunktzahl für die Ziele Klima, Boden, Luft, Wasser, biol. Vielfalt und Landschaft
Höhe der Prämien: im Rahmen der Öko-Regelung werden verschiedene Aktivitäten ermöglicht. Auf Grundlage der ausgewählten Aktivitäten und der erlittenen Kosten und Einkommensverluste wird entschieden, ob der Begünstigte Anspruch auf eine Erstattung der Stufe Bronze, Silber oder Gold hat. Landwirte können wählen, welche Maßnahmen am besten zu ihren Betrieben passen.</t>
    </r>
  </si>
  <si>
    <t>PL</t>
  </si>
  <si>
    <t>PT</t>
  </si>
  <si>
    <t>a) Tiere im ökologischen Landbau</t>
  </si>
  <si>
    <t>b) Reisbau</t>
  </si>
  <si>
    <t>c) Zwischenfrüchte - temporäre Bewässerung</t>
  </si>
  <si>
    <t>e) nichtbewässerte Zwischenfrüchte</t>
  </si>
  <si>
    <t>f) Dauerkulturen - bewässertes Frischobst</t>
  </si>
  <si>
    <t>g) Dauerkulturen - nicht bewässertes Frischobst</t>
  </si>
  <si>
    <t>h) Gartenbau</t>
  </si>
  <si>
    <t>i) Dauerkulturen - Olivenhaine und Nüsse bewässert</t>
  </si>
  <si>
    <t>j) Dauerkulturen - Olivenhaine und Nüssen unbewässert</t>
  </si>
  <si>
    <t>k) Dauergrünland</t>
  </si>
  <si>
    <t>m) Dauerkulturen Weinbau</t>
  </si>
  <si>
    <t>40 und 38</t>
  </si>
  <si>
    <t>547 und 519</t>
  </si>
  <si>
    <t>78 und 71</t>
  </si>
  <si>
    <t>780 und 742</t>
  </si>
  <si>
    <t>728 und 660</t>
  </si>
  <si>
    <t>512 und 488</t>
  </si>
  <si>
    <t>525 und 480</t>
  </si>
  <si>
    <t>256 und 232</t>
  </si>
  <si>
    <t>82 und 78</t>
  </si>
  <si>
    <t>504 und 456</t>
  </si>
  <si>
    <t xml:space="preserve">2. Integrierte Produktion - landwirtschaftliche Kulturpflanzen </t>
  </si>
  <si>
    <t>a) Reisanbau</t>
  </si>
  <si>
    <t xml:space="preserve">b) bewässerte Zwischenfrüchte </t>
  </si>
  <si>
    <t>d) bewässertes Obst</t>
  </si>
  <si>
    <t>e) nicht-bewässert Obst</t>
  </si>
  <si>
    <t>f) Gartenbau</t>
  </si>
  <si>
    <t>g) Dauerkulturen - Olivenhaine und bewässerte Nüssen</t>
  </si>
  <si>
    <t>h) Dauerkulturen - Olivenhaine und nicht-bewässerte Nüsse</t>
  </si>
  <si>
    <t>i) Weinbau</t>
  </si>
  <si>
    <t xml:space="preserve">3. Dauergrünlandbewirtschaftung </t>
  </si>
  <si>
    <t>b) reduzierte Besatzdichte</t>
  </si>
  <si>
    <t>24 - 53</t>
  </si>
  <si>
    <t>c) Erstellung und Einhaltung eines Düngeplans (Basis)</t>
  </si>
  <si>
    <t xml:space="preserve">d) Düngeplan mit Kalkung </t>
  </si>
  <si>
    <t>e) Diversifizierte Anbaustruktur</t>
  </si>
  <si>
    <t>g) Ausbringung von Flüssigdüngern durch andere Methoden als Verspritzen</t>
  </si>
  <si>
    <t>i) Stroh- und Bodenmischung</t>
  </si>
  <si>
    <t>22,10 - 368,31</t>
  </si>
  <si>
    <t>RO</t>
  </si>
  <si>
    <t>SE</t>
  </si>
  <si>
    <t>SK</t>
  </si>
  <si>
    <t>SI</t>
  </si>
  <si>
    <t>1. Förderung für ökologische Erzeugung</t>
  </si>
  <si>
    <t>a) Bio-Getreide</t>
  </si>
  <si>
    <t>b) Bio-Kartoffeln</t>
  </si>
  <si>
    <t>c) Bio-Obst und Beeren</t>
  </si>
  <si>
    <t>d) biologisch bewirtschaftetes Ackerland</t>
  </si>
  <si>
    <t>3. Verbesserung der Reihenabstände im Obst- und Weinbau, Baumschulen und Hopfengärten</t>
  </si>
  <si>
    <t>pro Tier: 100,18</t>
  </si>
  <si>
    <t>pro Tier: 109,52</t>
  </si>
  <si>
    <t>a) Regelung 1 (außerhalb von Schutzgebieten)</t>
  </si>
  <si>
    <t>b) Regelung 2 (innerhalb von Schutzgebieten)</t>
  </si>
  <si>
    <t>1. Ganzheitliches Ökosystem für landwirtschaftliche Betriebe, freiwillige Maßnahmen zur Steigerung der biol. Vielfalt und Ressourcenschutz</t>
  </si>
  <si>
    <t>a) Hirtenzucht 1</t>
  </si>
  <si>
    <t xml:space="preserve">2. Tierschutz - Weidewirtschaft </t>
  </si>
  <si>
    <t>b) Hirtenzucht 2</t>
  </si>
  <si>
    <t>c) Hirtenzucht 3</t>
  </si>
  <si>
    <t>pro Nest: 200</t>
  </si>
  <si>
    <t>1) Einkommenswirksamkeit nach Artikel 31 Abs. 7 a</t>
  </si>
  <si>
    <t xml:space="preserve">b) Verbesserte Option: Erhöhung der Anpflanzungsrate </t>
  </si>
  <si>
    <t xml:space="preserve">Niveau 2  = &gt;95% Begrünung </t>
  </si>
  <si>
    <t>a) … von einheimischen Hecken und Bäumen</t>
  </si>
  <si>
    <t>4. Anpflanzung …</t>
  </si>
  <si>
    <t>Aktion 1: auf Grundlage des jährlichen Anbauplans den OC-Gehalt auf Betriebsebene erhöhen</t>
  </si>
  <si>
    <t>Aktion 2: Förderung und Erleichterung der Verwendung von Produkten mit hohem C-Gehalt</t>
  </si>
  <si>
    <t>Aktion 3: Belohnung der Landwirte für Parzellen mit guten Ergebnissen beim OC-Gehalt und pH-Werts des Bodens</t>
  </si>
  <si>
    <t>Aktion 1: ökologisch bewirtschaftetes Grünland</t>
  </si>
  <si>
    <t>Aktion 2: zusätzliche Prämie für bis zu 2 GVE/ha</t>
  </si>
  <si>
    <t>Aktion 1: Einjährige Eiweißpflanzen</t>
  </si>
  <si>
    <t>Aktion 2: Einjährige Kulturen mit Vorteilen für biol. Vielfalt</t>
  </si>
  <si>
    <t>Aktion 3: Einjährige faunafreundliche Kulturen</t>
  </si>
  <si>
    <t>a) Erosionsschutz</t>
  </si>
  <si>
    <t>3. Wein, Obst und Hopfen</t>
  </si>
  <si>
    <t>b) Zuschlag für den Einsatz von Pheromonen und Organismen</t>
  </si>
  <si>
    <t>Aktion 1: Grasstreifen als Erosionsschutz</t>
  </si>
  <si>
    <t>Aktion 2 b): Gras-Pufferstreifen entlang Wasserlauf</t>
  </si>
  <si>
    <t>Aktion 3: Pufferstreifen plus - Graskräutermischung</t>
  </si>
  <si>
    <t>Aktion 4: Pufferstreifen plus Blumenmischung</t>
  </si>
  <si>
    <t>Aktion 1: Bau von Schwellen zwischen Bergkämmen</t>
  </si>
  <si>
    <t>Aktion 2: Bodenbearbeitung mit Bodenbedeckung vor Aussaat</t>
  </si>
  <si>
    <t>Aktion 3: Aussaat von Mais</t>
  </si>
  <si>
    <t>12. Anbau von Öko-Kulturen (klimaresistente und biodiversitätsfreundliche Kulturen)</t>
  </si>
  <si>
    <t xml:space="preserve"> ( 1% - 2 % - 3 %) 1.300 - 500 - 300 </t>
  </si>
  <si>
    <t xml:space="preserve"> ( 1% - 2 % - 3 %)  900 - 400 - 200</t>
  </si>
  <si>
    <t xml:space="preserve"> zusätzl. 150</t>
  </si>
  <si>
    <t>115 (2023) - 100 (2024-26)</t>
  </si>
  <si>
    <t>240 (2023-24) - 225 (2025) - 210 (2026)</t>
  </si>
  <si>
    <t>ÖR</t>
  </si>
  <si>
    <t>Jährliche indikative Mittelzuweisung (in Euro)</t>
  </si>
  <si>
    <t>Gesamt</t>
  </si>
  <si>
    <t>Gesamt:</t>
  </si>
  <si>
    <t xml:space="preserve">Gesamt: </t>
  </si>
  <si>
    <t>1. Vegetationsdecke im Winter (auch für DGL)</t>
  </si>
  <si>
    <t>Aktion B: Zerkleinern des Schnittguts und Ausbringen von Pflanzenresten auf den Boden</t>
  </si>
  <si>
    <t>Aktion B: Verwendung von nematodenresistenten Kartoffelsorten</t>
  </si>
  <si>
    <t>3. Intensive Bewirtschaftung von ökologisch charakterisierten Gebieten</t>
  </si>
  <si>
    <t>4. Ausbringung von Wirtschaftdünger auf Grenzflächen</t>
  </si>
  <si>
    <t>5. Mindestanteil von Leguminosen von 20% auf Ackerflächen</t>
  </si>
  <si>
    <t>7. Wiederherstellung von Grünland mit hohem Naturwert</t>
  </si>
  <si>
    <t>5. Förderung der Erhaltung von Grünland (und Umwandlung von Ackerland in Dauergrünland)</t>
  </si>
  <si>
    <t>6. Anlage kurzlebiger Grasstreifen</t>
  </si>
  <si>
    <t>11. Anlegen von Grünland auf Torfland</t>
  </si>
  <si>
    <t>12. Umwandlung von Ackerland in Grünland</t>
  </si>
  <si>
    <t>d) Erhaltung von Grünland für die Beweidung in (weniger stark) benachteiligten Gebieten</t>
  </si>
  <si>
    <t>c) Erhaltung von Grünland für die Beweidung (stärker)in benachteiligten Gebieten</t>
  </si>
  <si>
    <t>Aktion 2 a): Gras-Pufferstreifen entlang empf. Landschaftselemente</t>
  </si>
  <si>
    <t>9. Erhaltung von mehrjährigem Grünland mit mind. 10 und mind. 15 Jahren Vornutzung (kein Umbrechen)</t>
  </si>
  <si>
    <t>2 - 4 Jahre</t>
  </si>
  <si>
    <t>2. Extensive Tierhaltung (geringe Besatzdichte)
Verbesserte Option: 1,2 GVE/ha</t>
  </si>
  <si>
    <t>5. Untersaat und Folgekultur</t>
  </si>
  <si>
    <t>6. Vegetationsdecke von Ackerland über den Winter</t>
  </si>
  <si>
    <t>Variante 2: In Streifen umgewandelter Kultur mit normaler Bedeckung</t>
  </si>
  <si>
    <t>Variante 3: Umwandlung der Kulturen in einen Streifen mit Honigsaat</t>
  </si>
  <si>
    <t>Varainte 4 a: Mähwiese, die in einen Grasschutzstreifen umgewandelt wird (Pflege ab 15. Juli)</t>
  </si>
  <si>
    <t>Variante 5 a: Weide, die in einen Grasschutzstreifen umgewandelt wird (ab 15. Juli)</t>
  </si>
  <si>
    <t>Varainte 4 b: Mähwiese, die in einen Grasschutzstreifen umgewandelt wird (Pflege ab 1. September)</t>
  </si>
  <si>
    <t>Variante 5 b: Weide, die in einen Grasschutzstreifen umgewandelt wird (ab 1. September)</t>
  </si>
  <si>
    <t>1 321 000,00</t>
  </si>
  <si>
    <t>6 605 000,00</t>
  </si>
  <si>
    <t>5. Verwendung von synth. Pheromon-Dispensern im Weinbau</t>
  </si>
  <si>
    <t>Aktion 2: Konservierende Landwirtschaft - Direktsaat auf feuchtem Regenfeldbau</t>
  </si>
  <si>
    <t>Aktion 3: Mehrjahreszuschlag für konservierende Landwirtschaft - Direktsaat auf feuchten, regengespeisten Ackerflächen</t>
  </si>
  <si>
    <t>Aktion 2: konservierende Landwirtschaft - Direktsaat auf bewässerten Anbauflächen Halbinsel</t>
  </si>
  <si>
    <t>Aktion 3: Fruchtfolge mit pflanzenverbessernden Arten auf bewässerten Anbauflächen I. Balearische Inseln</t>
  </si>
  <si>
    <t>Aktion 4: Konservierende Landwirtschaft - Direktsaat auf bewässertem Ackerland I. Balearische Inseln</t>
  </si>
  <si>
    <t>Aktion 5: Mehrjahreszuschlag Konservierende Landwirtschaft - Direktsaat auf bewässerten Ackerflächen Halbinsel</t>
  </si>
  <si>
    <t>Aktion 6: Mehrjahreszuschlag für konservierende Landwirtschaft - Direktsaat auf bewässerten Ackerflächen I. Balearische Inseln</t>
  </si>
  <si>
    <t>Aktion 2: Einheitsbeihilfe für holzige Kulturen auf ebenen Flächen. Halbinsel. Spontane oder ausgesäte Vegetationsdecke.</t>
  </si>
  <si>
    <t>Aktion 3: Einheitsbeihilfe für holzige Kulturen auf ebenen Flächen. Halbinsel. Inerte Vegetationsdecke</t>
  </si>
  <si>
    <t>Aktion 4: Einheitsbeihilfe für holzige Kulturen auf ebenen Flächen. I. Balearische Inseln. Spontane oder ausgesäte Vegetationsdecke</t>
  </si>
  <si>
    <t>Aktion 5: Einheitsbeihilfe für holzige Kulturen auf ebenen Flächen. Halbinsel. Ergänzung Spontane oder ausgesäte Vegetationsdecken</t>
  </si>
  <si>
    <t>Aktion 6: Einheitsbeihilfe für holzige Kulturen auf ebenen Flächen. I. Balearische Inseln. Ergänzung Spontane oder ausgesäte Vegetationsdecken</t>
  </si>
  <si>
    <t>Aktion 2: Einheitsbeihilfe für holzige Kulturen auf mittlerer Neigung. Halbinsel. Spontane oder ausgesäte Vegetationsdecke.</t>
  </si>
  <si>
    <t>Aktion 3: Einheitsbeihilfe für holzige Kulturen auf  mittlerer Neigung. Halbinsel. Inerte Vegetationsdecke</t>
  </si>
  <si>
    <t>Aktion 4: Einheitsbeihilfe für holzige Kulturen auf mittlerer Neigung. I. Balearische Inseln. Spontane oder ausgesäte Vegetationsdecke</t>
  </si>
  <si>
    <t>Aktion 5: Einheitsbeihilfe für holzige Kulturen auf mittlerer Neigung. Halbinsel. Ergänzung Spontane oder ausgesäte Vegetationsdecken</t>
  </si>
  <si>
    <t>Aktion 6: Einheitsbeihilfe für holzige Kulturen auf mittlerer Neiguung. I. Balearische Inseln. Ergänzung Spontane oder ausgesäte Vegetationsdecken</t>
  </si>
  <si>
    <t>Aktion 2: Einheitsbeihilfe für holzige Kulturen auf steiler Neigung. Halbinsel. Spontane oder ausgesäte Vegetationsdecke.</t>
  </si>
  <si>
    <t>Aktion 3: Einheitsbeihilfe für holzige Kulturen auf  steiler Neigung. Halbinsel. Inerte Vegetationsdecke</t>
  </si>
  <si>
    <t>Aktion 4: Einheitsbeihilfe für holzige Kulturen auf steiler Neigung. I. Balearische Inseln. Spontane oder ausgesäte Vegetationsdecke</t>
  </si>
  <si>
    <t>Aktion 5: Einheitsbeihilfe für holzige Kulturen auf steiler Neigung. Halbinsel. Ergänzung Spontane oder ausgesäte Vegetationsdecken</t>
  </si>
  <si>
    <t>Aktion 6: Einheitsbeihilfe für holzige Kulturen auf steiler Neiguung. I. Balearische Inseln. Ergänzung Spontane oder ausgesäte Vegetationsdecken</t>
  </si>
  <si>
    <t>Aktion 2: Direktsaat auf regennassem Ackerland Halbinsel</t>
  </si>
  <si>
    <t>Aktion 4: Direktsaat auf verregneten Ackerböden I. Balearische Inseln</t>
  </si>
  <si>
    <t>Aktion 5: Mehrjahreszuschlag Konservierende Landwirtschaft - Direktsaat auf verregneten Ackerflächen Halbinsel</t>
  </si>
  <si>
    <t>Aktion 6: Mehrjahreszuschlag Konservierende Landwirtschaft - Aussaat direkt auf verregneten Ackerflächen I. Balearische Inseln</t>
  </si>
  <si>
    <t>Variante 3 (300 Euro)</t>
  </si>
  <si>
    <t>Variante 2 (500 Euro)</t>
  </si>
  <si>
    <t>Variante 2 (400 Euro)</t>
  </si>
  <si>
    <t>Variante 3 (200 Euro)</t>
  </si>
  <si>
    <t>Einheitsbeiträge von 70 Euro, daher Abrechnung aller ÖR zusammen (siehe unten)</t>
  </si>
  <si>
    <t>HU</t>
  </si>
  <si>
    <t>1. Vegetationsdecke im Winter</t>
  </si>
  <si>
    <t>3. Grünland zur Gründüngung</t>
  </si>
  <si>
    <t>Kontrolle</t>
  </si>
  <si>
    <t>e) Transition: Crops in crop rotation</t>
  </si>
  <si>
    <t>Mittelzuweisung für ÖR insgesamt</t>
  </si>
  <si>
    <t>b) Anlage und Pflege neuer Elemente</t>
  </si>
  <si>
    <t>9. Naturverträgliche Bewirt-schaftung von Dauerkulturen</t>
  </si>
  <si>
    <t xml:space="preserve">16. Tierschutz (für höhere Standards in der Haltung von Rindern) </t>
  </si>
  <si>
    <t>2. Ökologisch wichtige Gebiete</t>
  </si>
  <si>
    <t>4. Verringerung der N-Emissionen und der Verschmutzung landwirtschaftlicher Praktiken</t>
  </si>
  <si>
    <t>b) Präzisionsdüngeraus-bringung</t>
  </si>
  <si>
    <t>a) Präzisionsgülleausbringung</t>
  </si>
  <si>
    <t>3 Zugangspfade stehen jährl. zur Auswahl betreffend Landwirtschaftl. Praktiken ODER Zertifizierung ODER Agrarökologische Infrastruktur</t>
  </si>
  <si>
    <t>1. Space for Nature, nicht-prod. Flächen und Landschaftselemente</t>
  </si>
  <si>
    <t>Variante 1 (1.300 Euro)</t>
  </si>
  <si>
    <t>1. Bereitstellung von Flächen zur Verbesserung der Biodiversität und Erhaltung von Lebensräumen</t>
  </si>
  <si>
    <t xml:space="preserve">a) Nichtproduktive Flächen auf Ackerland </t>
  </si>
  <si>
    <t>b) Anlage von Blühstreifen oder -flächen auf Ackerland</t>
  </si>
  <si>
    <t>Variante 1 (900 Euro)</t>
  </si>
  <si>
    <t xml:space="preserve">d) Altgrasstreifen oder -flächen in Dauergrünland </t>
  </si>
  <si>
    <t>4. Extensivierung des gesamten Dauergrünlands des Betriebs</t>
  </si>
  <si>
    <t>5. Ergebnisorientierte extensive Bewirtschaftung von Dauergrünlandflächen mit Nachweis von mindestens vier regionalen Kennarten</t>
  </si>
  <si>
    <t>7. Anwendung von durch die Schutzziele bestimmten Landbewirtschaftungsmethoden auf landwirtschaftlichen Flächen in Natura 20000-Gebieten</t>
  </si>
  <si>
    <t>6. Bewirtschaftung von Acker- und Dauerkultureflächen des Betriebs ohne Verwendung von chem.-synth. PSM</t>
  </si>
  <si>
    <t xml:space="preserve">a) Extensive Nutzung von Grünland </t>
  </si>
  <si>
    <t xml:space="preserve">b) Winterzwischenfrüchte/ Zwischenfrüchte </t>
  </si>
  <si>
    <t>f) Gülleausbringung auf Ackerflächen innerhalb von 12 Std. nach Antragstellung (zur Verkürzung der Verweildauer auf Feldoberfläche zur Ammoniak-emissionenreduzierung</t>
  </si>
  <si>
    <t>Aktion 1: Fruchtfolge mit pflanzenverbessernden Arten auf regennassem Ackerland auf der Halbinsel</t>
  </si>
  <si>
    <t xml:space="preserve">Aktion 1: Extensive Mahd </t>
  </si>
  <si>
    <t>1. Carbon Farming und Agrarökologie: Extensive Beweidung, Mahd und Biodiversität in Feuchtgrünland</t>
  </si>
  <si>
    <t>Aktion 1: Fruchtfolge mit pflanzenverbessernden Arten auf bewässerten Anbauflächen auf der Halbinsel</t>
  </si>
  <si>
    <t>Aktion 1: Fruchtfolge mit ertragsverbessernden Arten auf feuchten, regengesättigten Anbauflächen</t>
  </si>
  <si>
    <t>Aktion 1: Kulturen auf ebenen Flächen. I. Balearische Inseln. Inerte Abdeckungen</t>
  </si>
  <si>
    <t>Aktion 2: Einheitsbeihilfe für holzige Kulturen auf steiler Neigung. Halbinsel. Spontane oder ausgesäte Vegetationsdecke</t>
  </si>
  <si>
    <t xml:space="preserve">1. Ökologischer Landbau (Umstellung und Erhalt) </t>
  </si>
  <si>
    <t xml:space="preserve">c) nicht-bewässerte Zwischenfrüchte </t>
  </si>
  <si>
    <t>Variante 1: Umwandlung der Kulturen in einen Streifen mit spontaner Vegetation</t>
  </si>
  <si>
    <t>2. Anlage nicht-produktiver Streifen (7 Varianten)</t>
  </si>
  <si>
    <t xml:space="preserve">1. Nicht-produktives Land </t>
  </si>
  <si>
    <t>Variante 1: Zwischenfrucht mit einfacher Bedeckung</t>
  </si>
  <si>
    <t>4. Anlage von Zwischenfrüchten und Untersaaten auf Ackerland</t>
  </si>
  <si>
    <t>Aktion A: Anwendung der solaren Desinfektion in Freilandkulturen und Gewächshäusern</t>
  </si>
  <si>
    <t>9. Schutz von Nestern des Kiebitz (1 Nest = 1 Hektar, unabhängig von der Größe des Feldes, auf dem sich Nester befinden)</t>
  </si>
  <si>
    <t>2. Extensive Weidewirtschaft</t>
  </si>
  <si>
    <t>HV</t>
  </si>
  <si>
    <t>a) (besteht aus einer Reihe von Bedingungen pro Kultur, die nicht einzeln ausgewählt werden können, Voraussetzung für Zahlung der Ökoprämie für den gesamten Betrieb, ist die Erfüllung aller Bedingungen für eine Kultur)</t>
  </si>
  <si>
    <t>2. Erhaltung und Verbesserung der biol. Vielfalt und der ökol. Infrastruktur</t>
  </si>
  <si>
    <t>a) Agrarland</t>
  </si>
  <si>
    <t>b) Dauerkultur</t>
  </si>
  <si>
    <t>4. Verringerung des Pestizideinsatzes</t>
  </si>
  <si>
    <t>a) Ackerland</t>
  </si>
  <si>
    <t>7. Erhaltung und Verbesserung der biologischen Vielfalt in Waldökosystemen</t>
  </si>
  <si>
    <t>a) (10 ha)</t>
  </si>
  <si>
    <t>b) 10 - 30 ha</t>
  </si>
  <si>
    <t>c) &gt; 30 ha</t>
  </si>
  <si>
    <t xml:space="preserve">8. Diversifizierung des Anbaus (zur Weitung der Fruchtfolge) (degressiv) </t>
  </si>
  <si>
    <t xml:space="preserve">Landwirtschaftliche Praktiken </t>
  </si>
  <si>
    <t>ÖR-Anteil an 1. Säule</t>
  </si>
  <si>
    <t xml:space="preserve">h) Vereinfachte Anbausysteme (zur Unterstützung der konservierenden Bodenbe-arbeitung: pfluglose Bearbeitung, Direktsaat, Strip-Till - keine Null-Bodenbearbeitung durch Herbizide) </t>
  </si>
  <si>
    <t xml:space="preserve"> Gesamt:</t>
  </si>
  <si>
    <t>1. Vegetationsbedeckung: Praktiken der Stoppelbewirt-schaftung und Ernterückstände (zur Bodenstruktur-verbesserung und Verringerung der Bodenerosion)</t>
  </si>
  <si>
    <t>8. Verwendung von synth. Pheromon-Dispensern im Obstbau</t>
  </si>
  <si>
    <t>1. Verbesserung der organischen Bodensubstanz und der Bodenqualität sowie zum rationellen Umgang mit Nährstoffen</t>
  </si>
  <si>
    <r>
      <t xml:space="preserve">9. Schutz von Nestern des Kiebitz </t>
    </r>
    <r>
      <rPr>
        <sz val="12"/>
        <color theme="1"/>
        <rFont val="Calibri"/>
        <family val="2"/>
        <scheme val="minor"/>
      </rPr>
      <t>(1 Nest = 1 Hektar, unabhängig von der Größe des Feldes, auf dem sich Nester befinden)</t>
    </r>
  </si>
  <si>
    <t>10. Ausschließlich organische Düngemittel zur N-Versor-gung von Dauerkulturen verwenden</t>
  </si>
  <si>
    <t>a) Nektarkulture,  &gt;50 % Leguminosen</t>
  </si>
  <si>
    <r>
      <rPr>
        <b/>
        <sz val="12"/>
        <color theme="1"/>
        <rFont val="Calibri"/>
        <family val="2"/>
        <scheme val="minor"/>
      </rPr>
      <t>3. Konservierende Bodenbearbeitung</t>
    </r>
    <r>
      <rPr>
        <sz val="12"/>
        <color theme="1"/>
        <rFont val="Calibri"/>
        <family val="2"/>
        <scheme val="minor"/>
      </rPr>
      <t xml:space="preserve"> (min. Bodenbearbeitung, Streifenbearbeitung, Direktsaat, Herbizideinsatz nicht öfter als 2x)</t>
    </r>
  </si>
  <si>
    <r>
      <t>1. Förderung umwelt- und klima-freundlicher landschaftlicher Praktiken</t>
    </r>
    <r>
      <rPr>
        <sz val="12"/>
        <color theme="1"/>
        <rFont val="Calibri"/>
        <family val="2"/>
        <scheme val="minor"/>
      </rPr>
      <t xml:space="preserve"> (diversifizierte Fruchtfolge)</t>
    </r>
  </si>
  <si>
    <r>
      <rPr>
        <b/>
        <sz val="12"/>
        <color theme="1"/>
        <rFont val="Calibri"/>
        <family val="2"/>
        <scheme val="minor"/>
      </rPr>
      <t xml:space="preserve">6. Agrarökologische Praktiken in ökologischen Betrieben </t>
    </r>
    <r>
      <rPr>
        <sz val="12"/>
        <color theme="1"/>
        <rFont val="Calibri"/>
        <family val="2"/>
        <scheme val="minor"/>
      </rPr>
      <t>(zur Förderung ökol. Anbaumethoden)</t>
    </r>
  </si>
  <si>
    <r>
      <rPr>
        <b/>
        <sz val="12"/>
        <color theme="1"/>
        <rFont val="Calibri"/>
        <family val="2"/>
        <scheme val="minor"/>
      </rPr>
      <t xml:space="preserve">2. Begrünung von Ackerflächen - System Immergrün </t>
    </r>
    <r>
      <rPr>
        <sz val="12"/>
        <color theme="1"/>
        <rFont val="Calibri"/>
        <family val="2"/>
        <scheme val="minor"/>
      </rPr>
      <t>(Vegetationsbedeckung auf mind. 85% des Ackerlands über das Jahr)</t>
    </r>
  </si>
  <si>
    <r>
      <rPr>
        <b/>
        <sz val="12"/>
        <color theme="1"/>
        <rFont val="Calibri"/>
        <family val="2"/>
        <scheme val="minor"/>
      </rPr>
      <t>1. Pufferstreifen</t>
    </r>
    <r>
      <rPr>
        <sz val="12"/>
        <color theme="1"/>
        <rFont val="Calibri"/>
        <family val="2"/>
        <scheme val="minor"/>
      </rPr>
      <t xml:space="preserve"> (5 verschiedene Aktionen) </t>
    </r>
  </si>
  <si>
    <r>
      <rPr>
        <b/>
        <sz val="12"/>
        <color theme="1"/>
        <rFont val="Calibri"/>
        <family val="2"/>
        <scheme val="minor"/>
      </rPr>
      <t xml:space="preserve">7. Bodenpass für eine nachhaltige Bodenbewirtschaftung auf betrieblicher Ebene, kurz: Bodenpass </t>
    </r>
    <r>
      <rPr>
        <sz val="12"/>
        <color theme="1"/>
        <rFont val="Calibri"/>
        <family val="2"/>
        <scheme val="minor"/>
      </rPr>
      <t>(pH, C-Gehalt, Bodenart, Phosphat, Fruchtfolge der letzten 5 Jahre) degressiv zur Fläche 0-20, 20-45, 45-100ha</t>
    </r>
  </si>
  <si>
    <r>
      <t xml:space="preserve">10. Ökologisch bewirtschaftetes Grünland
      </t>
    </r>
    <r>
      <rPr>
        <sz val="12"/>
        <color theme="1"/>
        <rFont val="Calibri"/>
        <family val="2"/>
        <scheme val="minor"/>
      </rPr>
      <t>Aktion 1: ökologisch bewirtschaftetes Grünland</t>
    </r>
  </si>
  <si>
    <r>
      <rPr>
        <b/>
        <sz val="12"/>
        <color theme="1"/>
        <rFont val="Calibri"/>
        <family val="2"/>
        <scheme val="minor"/>
      </rPr>
      <t>11. Organischer Kohlenstoff im Ackerland</t>
    </r>
    <r>
      <rPr>
        <sz val="12"/>
        <color theme="1"/>
        <rFont val="Calibri"/>
        <family val="2"/>
        <scheme val="minor"/>
      </rPr>
      <t xml:space="preserve">
      Aktion 1: auf Grundlage des jährlichen Anbauplans den OC-Gehalt auf Betriebsebene erhöhen</t>
    </r>
  </si>
  <si>
    <r>
      <rPr>
        <b/>
        <sz val="12"/>
        <color theme="1"/>
        <rFont val="Calibri"/>
        <family val="2"/>
        <scheme val="minor"/>
      </rPr>
      <t>12. Anbau von Öko-Kulturen (klimaresistente und biodiversitätsfreundliche Kulturen)</t>
    </r>
    <r>
      <rPr>
        <sz val="12"/>
        <color theme="1"/>
        <rFont val="Calibri"/>
        <family val="2"/>
        <scheme val="minor"/>
      </rPr>
      <t xml:space="preserve">
      Aktion 1: Einjährige Eiweißpflanzen</t>
    </r>
  </si>
  <si>
    <r>
      <rPr>
        <b/>
        <sz val="12"/>
        <color theme="1"/>
        <rFont val="Calibri"/>
        <family val="2"/>
        <scheme val="minor"/>
      </rPr>
      <t xml:space="preserve">3. Ökologische Vernetzung </t>
    </r>
    <r>
      <rPr>
        <sz val="12"/>
        <color theme="1"/>
        <rFont val="Calibri"/>
        <family val="2"/>
        <scheme val="minor"/>
      </rPr>
      <t>(Ökosystemleistungen z.B. nicht-prod. Fläche, Strukturelemente usw.)</t>
    </r>
  </si>
  <si>
    <r>
      <rPr>
        <b/>
        <sz val="12"/>
        <color theme="1"/>
        <rFont val="Calibri"/>
        <family val="2"/>
        <scheme val="minor"/>
      </rPr>
      <t>3. Präzisionslandwirtschaft</t>
    </r>
    <r>
      <rPr>
        <sz val="12"/>
        <color theme="1"/>
        <rFont val="Calibri"/>
        <family val="2"/>
        <scheme val="minor"/>
      </rPr>
      <t xml:space="preserve"> (Planung und Analysen zur effizienteren Nährstoffnutzung)</t>
    </r>
  </si>
  <si>
    <t>a) Bewirtschaftung der bestehenden Landschaftelemente</t>
  </si>
  <si>
    <r>
      <rPr>
        <b/>
        <sz val="12"/>
        <color theme="1"/>
        <rFont val="Calibri"/>
        <family val="2"/>
        <scheme val="minor"/>
      </rPr>
      <t>14. Biologische Schädlingsbekämpfung:</t>
    </r>
    <r>
      <rPr>
        <sz val="12"/>
        <color theme="1"/>
        <rFont val="Calibri"/>
        <family val="2"/>
        <scheme val="minor"/>
      </rPr>
      <t xml:space="preserve"> Die biologische Schädlings-bekämpfung wird auf einer Parzelle mit einer der als "biologische Schädlingsbekämpfung" aufgeführten Pflanzen durchgeführt. Zumindest für das Jahr 2023 ist die sterile Insektentechnik (SIT) erlaubt. Weitere Techniken werden später hinzugefügt.</t>
    </r>
  </si>
  <si>
    <r>
      <rPr>
        <b/>
        <sz val="12"/>
        <color theme="1"/>
        <rFont val="Calibri"/>
        <family val="2"/>
        <scheme val="minor"/>
      </rPr>
      <t>1. Neues Regulierungsmodell</t>
    </r>
    <r>
      <rPr>
        <sz val="12"/>
        <color theme="1"/>
        <rFont val="Calibri"/>
        <family val="2"/>
        <scheme val="minor"/>
      </rPr>
      <t xml:space="preserve"> (einjährig, verschiedene freiwillige Maßnahmen </t>
    </r>
    <r>
      <rPr>
        <b/>
        <sz val="12"/>
        <color theme="1"/>
        <rFont val="Calibri"/>
        <family val="2"/>
        <scheme val="minor"/>
      </rPr>
      <t>zur Verringerung der N-Auswaschung zur Küste</t>
    </r>
    <r>
      <rPr>
        <sz val="12"/>
        <color theme="1"/>
        <rFont val="Calibri"/>
        <family val="2"/>
        <scheme val="minor"/>
      </rPr>
      <t>)</t>
    </r>
  </si>
  <si>
    <r>
      <rPr>
        <b/>
        <sz val="12"/>
        <color theme="1"/>
        <rFont val="Calibri"/>
        <family val="2"/>
        <scheme val="minor"/>
      </rPr>
      <t xml:space="preserve">3. Umwelt- und klimafreundliches Grünland </t>
    </r>
    <r>
      <rPr>
        <sz val="12"/>
        <color theme="1"/>
        <rFont val="Calibri"/>
        <family val="2"/>
        <scheme val="minor"/>
      </rPr>
      <t xml:space="preserve">(einjährig, zur Unterstützung für die Verlängerung der Umtriebszeit) </t>
    </r>
  </si>
  <si>
    <r>
      <rPr>
        <b/>
        <sz val="12"/>
        <color theme="1"/>
        <rFont val="Calibri"/>
        <family val="2"/>
        <scheme val="minor"/>
      </rPr>
      <t>4. Extensivierung von Grünland mit Mahd</t>
    </r>
    <r>
      <rPr>
        <sz val="12"/>
        <color theme="1"/>
        <rFont val="Calibri"/>
        <family val="2"/>
        <scheme val="minor"/>
      </rPr>
      <t xml:space="preserve"> (einjährig, zur THG-Emissionsreduzierung) </t>
    </r>
  </si>
  <si>
    <r>
      <rPr>
        <b/>
        <sz val="12"/>
        <color theme="1"/>
        <rFont val="Calibri"/>
        <family val="2"/>
        <scheme val="minor"/>
      </rPr>
      <t xml:space="preserve">5. Diversifizierung des Anbaus </t>
    </r>
    <r>
      <rPr>
        <sz val="12"/>
        <color theme="1"/>
        <rFont val="Calibri"/>
        <family val="2"/>
        <scheme val="minor"/>
      </rPr>
      <t>(einjährig)</t>
    </r>
  </si>
  <si>
    <r>
      <rPr>
        <b/>
        <sz val="12"/>
        <color theme="1"/>
        <rFont val="Calibri"/>
        <family val="2"/>
        <scheme val="minor"/>
      </rPr>
      <t>6. Förderung biol. Vielfalt und Nachhaltigkeit (</t>
    </r>
    <r>
      <rPr>
        <sz val="12"/>
        <color theme="1"/>
        <rFont val="Calibri"/>
        <family val="2"/>
        <scheme val="minor"/>
      </rPr>
      <t>einjährig)</t>
    </r>
  </si>
  <si>
    <t xml:space="preserve">2. Integrierte Produktion - landwirtschaftliche Kultur-pflanzen </t>
  </si>
  <si>
    <r>
      <rPr>
        <b/>
        <sz val="12"/>
        <color theme="1"/>
        <rFont val="Calibri"/>
        <family val="2"/>
        <scheme val="minor"/>
      </rPr>
      <t xml:space="preserve">3. Begrenzung des Einsatzes von chem. Stickstoff </t>
    </r>
    <r>
      <rPr>
        <sz val="12"/>
        <color theme="1"/>
        <rFont val="Calibri"/>
        <family val="2"/>
        <scheme val="minor"/>
      </rPr>
      <t>(Höchstmenge weiter reduziert)</t>
    </r>
  </si>
  <si>
    <t>5. Einsatz von GPS-gesteuerten Düngerstreuern/ Sprühgeräten</t>
  </si>
  <si>
    <r>
      <rPr>
        <b/>
        <sz val="12"/>
        <color theme="1"/>
        <rFont val="Calibri"/>
        <family val="2"/>
        <scheme val="minor"/>
      </rPr>
      <t xml:space="preserve">1. Umweltfreundliche Praktiken auf Ackerland </t>
    </r>
    <r>
      <rPr>
        <sz val="12"/>
        <color theme="1"/>
        <rFont val="Calibri"/>
        <family val="2"/>
        <scheme val="minor"/>
      </rPr>
      <t>(Diversifizierung der Anbaufläche, Förderung der C-Bindung durch Minimalbearbeitung)</t>
    </r>
  </si>
  <si>
    <r>
      <rPr>
        <b/>
        <sz val="12"/>
        <color theme="1"/>
        <rFont val="Calibri"/>
        <family val="2"/>
        <scheme val="minor"/>
      </rPr>
      <t xml:space="preserve">2. Umweltfreundliche Landwirtschaft in kleinen, traditionellen Betrieben </t>
    </r>
    <r>
      <rPr>
        <sz val="12"/>
        <color theme="1"/>
        <rFont val="Calibri"/>
        <family val="2"/>
        <scheme val="minor"/>
      </rPr>
      <t>(zur Verringerung der Einfuhren von Futtermitteln)</t>
    </r>
  </si>
  <si>
    <r>
      <rPr>
        <b/>
        <sz val="12"/>
        <color theme="1"/>
        <rFont val="Calibri"/>
        <family val="2"/>
        <scheme val="minor"/>
      </rPr>
      <t>2. Kohlenstoffspeicherung und Nährstoffmanagement auf der Basis von Bodenproben</t>
    </r>
    <r>
      <rPr>
        <sz val="12"/>
        <color theme="1"/>
        <rFont val="Calibri"/>
        <family val="2"/>
        <scheme val="minor"/>
      </rPr>
      <t xml:space="preserve"> (teilweise Verzicht auf Pflanzenschutzmittel) (</t>
    </r>
    <r>
      <rPr>
        <u/>
        <sz val="12"/>
        <color theme="1"/>
        <rFont val="Calibri"/>
        <family val="2"/>
        <scheme val="minor"/>
      </rPr>
      <t xml:space="preserve">Punktesystem: </t>
    </r>
    <r>
      <rPr>
        <sz val="12"/>
        <color theme="1"/>
        <rFont val="Calibri"/>
        <family val="2"/>
        <scheme val="minor"/>
      </rPr>
      <t>jährliche Zahlung auf Grundlage der für die durchgeführten Maßnahmen zugeschriebenen Punkte</t>
    </r>
  </si>
  <si>
    <r>
      <rPr>
        <b/>
        <sz val="12"/>
        <color theme="1"/>
        <rFont val="Calibri"/>
        <family val="2"/>
        <scheme val="minor"/>
      </rPr>
      <t xml:space="preserve">3. Wasserrückhalt auf Dauergrünland </t>
    </r>
    <r>
      <rPr>
        <sz val="12"/>
        <color theme="1"/>
        <rFont val="Calibri"/>
        <family val="2"/>
        <scheme val="minor"/>
      </rPr>
      <t xml:space="preserve">(Zur Verfügungstellen von Flächen zur Überschwemmung, Satellitenüberwachung) </t>
    </r>
  </si>
  <si>
    <r>
      <rPr>
        <b/>
        <sz val="12"/>
        <color theme="1"/>
        <rFont val="Calibri"/>
        <family val="2"/>
        <scheme val="minor"/>
      </rPr>
      <t xml:space="preserve">4. Tierschutz </t>
    </r>
    <r>
      <rPr>
        <sz val="12"/>
        <color theme="1"/>
        <rFont val="Calibri"/>
        <family val="2"/>
        <scheme val="minor"/>
      </rPr>
      <t>(pro Tier, Degressionsschwellen ab 101 und 151 Einheiten) 30 Aktionen insgesamt entsprechend des jeweiligen Nutztieres</t>
    </r>
  </si>
  <si>
    <r>
      <rPr>
        <b/>
        <sz val="12"/>
        <color theme="1"/>
        <rFont val="Calibri"/>
        <family val="2"/>
        <scheme val="minor"/>
      </rPr>
      <t>5. Durchführung der pflanzlichen Erzeugung im System der integrierten Pflanzenproduktion</t>
    </r>
    <r>
      <rPr>
        <sz val="12"/>
        <color theme="1"/>
        <rFont val="Calibri"/>
        <family val="2"/>
        <scheme val="minor"/>
      </rPr>
      <t xml:space="preserve"> (zur nachhaltigen pfl. Erzeugung)</t>
    </r>
  </si>
  <si>
    <r>
      <rPr>
        <b/>
        <sz val="12"/>
        <color theme="1"/>
        <rFont val="Calibri"/>
        <family val="2"/>
        <scheme val="minor"/>
      </rPr>
      <t xml:space="preserve">6. Biologischer Pflanzenschutz </t>
    </r>
    <r>
      <rPr>
        <sz val="12"/>
        <color theme="1"/>
        <rFont val="Calibri"/>
        <family val="2"/>
        <scheme val="minor"/>
      </rPr>
      <t>(durch mikrobielle Präparate: Pilze, Bakterien, Viren)</t>
    </r>
  </si>
  <si>
    <t>3. Schutz von Olivenhainen mit besonderem Landschafts-wert</t>
  </si>
  <si>
    <t>2. Anbau vielfältiger Kulturen mit mindestens fünf Hauptfrüchten im Ackerbau einschließlich des Anbaus von Leguminosen mit einem Mindestanteil von 10 Prozent</t>
  </si>
  <si>
    <t>3. Beibehaltung einer agroforstlichen Bewirtschaf-tungsweise auf Ackerland und Dauergrünland</t>
  </si>
  <si>
    <r>
      <rPr>
        <b/>
        <sz val="12"/>
        <color theme="1"/>
        <rFont val="Calibri"/>
        <family val="2"/>
        <scheme val="minor"/>
      </rPr>
      <t xml:space="preserve">3. Fruchtfolgen und Direktsaat auf regengespeisten Anbauflächen, </t>
    </r>
    <r>
      <rPr>
        <sz val="12"/>
        <color theme="1"/>
        <rFont val="Calibri"/>
        <family val="2"/>
        <scheme val="minor"/>
      </rPr>
      <t>6 Aktionen, (Aktion 6 mehrjährig)</t>
    </r>
  </si>
  <si>
    <r>
      <rPr>
        <b/>
        <sz val="12"/>
        <color theme="1"/>
        <rFont val="Calibri"/>
        <family val="2"/>
        <scheme val="minor"/>
      </rPr>
      <t xml:space="preserve">5. Fruchtfolgen und Direktsaat auf bewässerten Anbauflächen, </t>
    </r>
    <r>
      <rPr>
        <sz val="12"/>
        <color theme="1"/>
        <rFont val="Calibri"/>
        <family val="2"/>
        <scheme val="minor"/>
      </rPr>
      <t>(6 Aktion)</t>
    </r>
  </si>
  <si>
    <r>
      <rPr>
        <b/>
        <sz val="12"/>
        <color theme="1"/>
        <rFont val="Calibri"/>
        <family val="2"/>
        <scheme val="minor"/>
      </rPr>
      <t>7. Vegetationsdecke für Holzkulturen mit mittlerer Neigung</t>
    </r>
    <r>
      <rPr>
        <sz val="12"/>
        <color theme="1"/>
        <rFont val="Calibri"/>
        <family val="2"/>
        <scheme val="minor"/>
      </rPr>
      <t>, (6 Aktionen)</t>
    </r>
  </si>
  <si>
    <r>
      <rPr>
        <b/>
        <sz val="12"/>
        <color theme="1"/>
        <rFont val="Calibri"/>
        <family val="2"/>
        <scheme val="minor"/>
      </rPr>
      <t>8. Vegetationsdecke für Holzkulturen mit steiler Neigung,</t>
    </r>
    <r>
      <rPr>
        <sz val="12"/>
        <color theme="1"/>
        <rFont val="Calibri"/>
        <family val="2"/>
        <scheme val="minor"/>
      </rPr>
      <t xml:space="preserve"> (6 Aktionen)</t>
    </r>
  </si>
  <si>
    <r>
      <t xml:space="preserve">a) </t>
    </r>
    <r>
      <rPr>
        <u/>
        <sz val="12"/>
        <color theme="1"/>
        <rFont val="Calibri"/>
        <family val="2"/>
        <scheme val="minor"/>
      </rPr>
      <t>Diversität auf Ackerland</t>
    </r>
  </si>
  <si>
    <r>
      <t xml:space="preserve">b) </t>
    </r>
    <r>
      <rPr>
        <u/>
        <sz val="12"/>
        <color theme="1"/>
        <rFont val="Calibri"/>
        <family val="2"/>
        <scheme val="minor"/>
      </rPr>
      <t xml:space="preserve">Pfluglos bewirtschaftetes Dauergrünland </t>
    </r>
  </si>
  <si>
    <r>
      <t xml:space="preserve">c) </t>
    </r>
    <r>
      <rPr>
        <u/>
        <sz val="12"/>
        <color theme="1"/>
        <rFont val="Calibri"/>
        <family val="2"/>
        <scheme val="minor"/>
      </rPr>
      <t>Zwischenreihenbegrünung in Dauerkulturen</t>
    </r>
  </si>
  <si>
    <r>
      <t xml:space="preserve">b) </t>
    </r>
    <r>
      <rPr>
        <u/>
        <sz val="12"/>
        <color theme="1"/>
        <rFont val="Calibri"/>
        <family val="2"/>
        <scheme val="minor"/>
      </rPr>
      <t>Pfluglos bewirtschaftetes Dauergrünland</t>
    </r>
  </si>
  <si>
    <r>
      <rPr>
        <b/>
        <sz val="12"/>
        <color theme="1"/>
        <rFont val="Calibri"/>
        <family val="2"/>
        <scheme val="minor"/>
      </rPr>
      <t>5. Fruchtfolgen und Direktsaat auf bewässerten Anbauflächen,</t>
    </r>
    <r>
      <rPr>
        <sz val="12"/>
        <color theme="1"/>
        <rFont val="Calibri"/>
        <family val="2"/>
        <scheme val="minor"/>
      </rPr>
      <t xml:space="preserve"> (6 Aktionen)</t>
    </r>
  </si>
  <si>
    <r>
      <rPr>
        <b/>
        <sz val="12"/>
        <color theme="1"/>
        <rFont val="Calibri"/>
        <family val="2"/>
        <scheme val="minor"/>
      </rPr>
      <t>7. Vegetationsdecke für Holzkulturen mit mittlerer Neigung,</t>
    </r>
    <r>
      <rPr>
        <sz val="12"/>
        <color theme="1"/>
        <rFont val="Calibri"/>
        <family val="2"/>
        <scheme val="minor"/>
      </rPr>
      <t xml:space="preserve"> (6 Aktionen)</t>
    </r>
  </si>
  <si>
    <r>
      <rPr>
        <b/>
        <sz val="12"/>
        <color theme="1"/>
        <rFont val="Calibri"/>
        <family val="2"/>
        <scheme val="minor"/>
      </rPr>
      <t>8. Vegetationsdecke für Holzkulturen mit steiler Neigung</t>
    </r>
    <r>
      <rPr>
        <sz val="12"/>
        <color theme="1"/>
        <rFont val="Calibri"/>
        <family val="2"/>
        <scheme val="minor"/>
      </rPr>
      <t>, (6 Aktionen)</t>
    </r>
  </si>
  <si>
    <t xml:space="preserve">7.  Bewirtschaftung in Natura 2000-Gebieten entsprechend der Schutzziele </t>
  </si>
  <si>
    <r>
      <rPr>
        <b/>
        <sz val="12"/>
        <color theme="1"/>
        <rFont val="Calibri"/>
        <family val="2"/>
        <scheme val="minor"/>
      </rPr>
      <t>3. Wasserrückhalt auf Dauergrünland</t>
    </r>
    <r>
      <rPr>
        <sz val="12"/>
        <color theme="1"/>
        <rFont val="Calibri"/>
        <family val="2"/>
        <scheme val="minor"/>
      </rPr>
      <t xml:space="preserve"> (Zur Verfügungstellen von Flächen zur Überschwemmung, Satellitenüberwachung) </t>
    </r>
  </si>
  <si>
    <r>
      <rPr>
        <b/>
        <sz val="12"/>
        <color theme="1"/>
        <rFont val="Calibri"/>
        <family val="2"/>
        <scheme val="minor"/>
      </rPr>
      <t>6. Biologischer Pflanzenschutz</t>
    </r>
    <r>
      <rPr>
        <sz val="12"/>
        <color theme="1"/>
        <rFont val="Calibri"/>
        <family val="2"/>
        <scheme val="minor"/>
      </rPr>
      <t xml:space="preserve"> (durch mikrobielle Präparate: Pilze, Bakterien, Viren)</t>
    </r>
  </si>
  <si>
    <r>
      <rPr>
        <b/>
        <sz val="12"/>
        <color theme="1"/>
        <rFont val="Calibri"/>
        <family val="2"/>
        <scheme val="minor"/>
      </rPr>
      <t xml:space="preserve">5. Durchführung der pflanzlichen Erzeugung im System der integrierten Pflanzenproduktion </t>
    </r>
    <r>
      <rPr>
        <sz val="12"/>
        <color theme="1"/>
        <rFont val="Calibri"/>
        <family val="2"/>
        <scheme val="minor"/>
      </rPr>
      <t>(zur nachhaltigen pfl. Erzeugung)</t>
    </r>
  </si>
  <si>
    <r>
      <rPr>
        <b/>
        <sz val="12"/>
        <color theme="1"/>
        <rFont val="Calibri"/>
        <family val="2"/>
        <scheme val="minor"/>
      </rPr>
      <t>3. Begrenzung des Einsatzes von chem. Stickstoff</t>
    </r>
    <r>
      <rPr>
        <sz val="12"/>
        <color theme="1"/>
        <rFont val="Calibri"/>
        <family val="2"/>
        <scheme val="minor"/>
      </rPr>
      <t xml:space="preserve"> (Höchstmenge weiter reduziert)</t>
    </r>
  </si>
  <si>
    <r>
      <rPr>
        <b/>
        <sz val="12"/>
        <color theme="1"/>
        <rFont val="Calibri"/>
        <family val="2"/>
        <scheme val="minor"/>
      </rPr>
      <t xml:space="preserve">3. Erhaltung und Wiederherstellung des Bodenpotenzials - Förderung von Gründüngung und org. Düngung </t>
    </r>
    <r>
      <rPr>
        <sz val="12"/>
        <color theme="1"/>
        <rFont val="Calibri"/>
        <family val="2"/>
        <scheme val="minor"/>
      </rPr>
      <t>(zur Verringerung der Nährstoffverluste)</t>
    </r>
  </si>
  <si>
    <r>
      <rPr>
        <b/>
        <sz val="12"/>
        <color theme="1"/>
        <rFont val="Calibri"/>
        <family val="2"/>
        <scheme val="minor"/>
      </rPr>
      <t>5. Diversifizierung des Anbaus</t>
    </r>
    <r>
      <rPr>
        <sz val="12"/>
        <color theme="1"/>
        <rFont val="Calibri"/>
        <family val="2"/>
        <scheme val="minor"/>
      </rPr>
      <t xml:space="preserve"> (einjährig)</t>
    </r>
  </si>
  <si>
    <r>
      <rPr>
        <b/>
        <sz val="12"/>
        <color theme="1"/>
        <rFont val="Calibri"/>
        <family val="2"/>
        <scheme val="minor"/>
      </rPr>
      <t xml:space="preserve">3. Präzisionslandwirtschaft </t>
    </r>
    <r>
      <rPr>
        <sz val="12"/>
        <color theme="1"/>
        <rFont val="Calibri"/>
        <family val="2"/>
        <scheme val="minor"/>
      </rPr>
      <t>(Planung und Analysen zur effizienteren Nährstoffnutzung)</t>
    </r>
  </si>
  <si>
    <r>
      <rPr>
        <b/>
        <sz val="12"/>
        <color theme="1"/>
        <rFont val="Calibri"/>
        <family val="2"/>
        <scheme val="minor"/>
      </rPr>
      <t xml:space="preserve">1. Pufferstreifen </t>
    </r>
    <r>
      <rPr>
        <sz val="12"/>
        <color theme="1"/>
        <rFont val="Calibri"/>
        <family val="2"/>
        <scheme val="minor"/>
      </rPr>
      <t xml:space="preserve">(5 verschiedene Aktionen) </t>
    </r>
  </si>
  <si>
    <r>
      <rPr>
        <b/>
        <sz val="12"/>
        <color theme="1"/>
        <rFont val="Calibri"/>
        <family val="2"/>
        <scheme val="minor"/>
      </rPr>
      <t>4. Fruchtfolge mind. einmal Leguminosen als Hauptkultur</t>
    </r>
    <r>
      <rPr>
        <sz val="12"/>
        <color theme="1"/>
        <rFont val="Calibri"/>
        <family val="2"/>
        <scheme val="minor"/>
      </rPr>
      <t xml:space="preserve"> (fünfjährig)</t>
    </r>
  </si>
  <si>
    <r>
      <rPr>
        <b/>
        <sz val="12"/>
        <color theme="1"/>
        <rFont val="Calibri"/>
        <family val="2"/>
        <scheme val="minor"/>
      </rPr>
      <t xml:space="preserve">6. Präzionslandwirtschaft 2.0 </t>
    </r>
    <r>
      <rPr>
        <sz val="12"/>
        <color theme="1"/>
        <rFont val="Calibri"/>
        <family val="2"/>
        <scheme val="minor"/>
      </rPr>
      <t>(standortspez. Parzellendaten)</t>
    </r>
  </si>
  <si>
    <r>
      <rPr>
        <b/>
        <sz val="12"/>
        <color theme="1"/>
        <rFont val="Calibri"/>
        <family val="2"/>
        <scheme val="minor"/>
      </rPr>
      <t>7. Bodenpass für eine nachhaltige Bodenbewirtschaftung auf betrieblicher Ebene, kurz: Bodenpass</t>
    </r>
    <r>
      <rPr>
        <sz val="12"/>
        <color theme="1"/>
        <rFont val="Calibri"/>
        <family val="2"/>
        <scheme val="minor"/>
      </rPr>
      <t xml:space="preserve"> (pH, C-Gehalt, Bodenart, Phosphat, Fruchtfolge der letzten 5 Jahre) degressiv zur Fläche 0-20, 20-45, 45-100ha</t>
    </r>
  </si>
  <si>
    <r>
      <rPr>
        <b/>
        <sz val="12"/>
        <color theme="1"/>
        <rFont val="Calibri"/>
        <family val="2"/>
        <scheme val="minor"/>
      </rPr>
      <t>1. Anbaudiversifizierung in semiariden Gebieten,</t>
    </r>
    <r>
      <rPr>
        <sz val="12"/>
        <color theme="1"/>
        <rFont val="Calibri"/>
        <family val="2"/>
        <scheme val="minor"/>
      </rPr>
      <t xml:space="preserve"> zusätzlich mit folgenden Regelungen kombinierbar</t>
    </r>
  </si>
  <si>
    <r>
      <rPr>
        <b/>
        <sz val="12"/>
        <color theme="1"/>
        <rFont val="Calibri"/>
        <family val="2"/>
        <scheme val="minor"/>
      </rPr>
      <t>5. Förderung der Erhaltung von Grünland</t>
    </r>
    <r>
      <rPr>
        <sz val="12"/>
        <color theme="1"/>
        <rFont val="Calibri"/>
        <family val="2"/>
        <scheme val="minor"/>
      </rPr>
      <t xml:space="preserve"> (als Anreiz zur Umwandlung)</t>
    </r>
  </si>
  <si>
    <r>
      <rPr>
        <b/>
        <sz val="12"/>
        <color theme="1"/>
        <rFont val="Calibri"/>
        <family val="2"/>
        <scheme val="minor"/>
      </rPr>
      <t>2. Anlage nicht-produktiver Streifen</t>
    </r>
    <r>
      <rPr>
        <sz val="12"/>
        <color theme="1"/>
        <rFont val="Calibri"/>
        <family val="2"/>
        <scheme val="minor"/>
      </rPr>
      <t xml:space="preserve"> (7 Varianten)</t>
    </r>
  </si>
  <si>
    <r>
      <rPr>
        <b/>
        <sz val="12"/>
        <color theme="1"/>
        <rFont val="Calibri"/>
        <family val="2"/>
        <scheme val="minor"/>
      </rPr>
      <t>1. Vegetationsbedeckung: Praktiken der Stoppelbewirtschaftung und Ernterückstände</t>
    </r>
    <r>
      <rPr>
        <sz val="12"/>
        <color theme="1"/>
        <rFont val="Calibri"/>
        <family val="2"/>
        <scheme val="minor"/>
      </rPr>
      <t xml:space="preserve"> (zur Bodenstrukturverbesserung und Verringerung der Bodenerosion)</t>
    </r>
  </si>
  <si>
    <r>
      <rPr>
        <b/>
        <sz val="12"/>
        <color theme="1"/>
        <rFont val="Calibri"/>
        <family val="2"/>
        <scheme val="minor"/>
      </rPr>
      <t>9. Biodiversitätsräume in Ackerland und Dauerkulturen, mindestens 7% der Fläche</t>
    </r>
    <r>
      <rPr>
        <sz val="12"/>
        <color theme="1"/>
        <rFont val="Calibri"/>
        <family val="2"/>
        <scheme val="minor"/>
      </rPr>
      <t xml:space="preserve"> (Flächenstilllegung)</t>
    </r>
  </si>
  <si>
    <r>
      <t xml:space="preserve">5 Jahre
 </t>
    </r>
    <r>
      <rPr>
        <sz val="10"/>
        <color theme="1"/>
        <rFont val="Calibri"/>
        <family val="2"/>
        <scheme val="minor"/>
      </rPr>
      <t>(DGL: 1 Jahr)</t>
    </r>
  </si>
  <si>
    <t>40, 130, 482 abh. von Versorgungsprodukten</t>
  </si>
  <si>
    <t xml:space="preserve">1. Carbon Farming und Agrarökologie: Extensive Beweidung, Mahd und Biodiversität im Feuchtgrünland </t>
  </si>
  <si>
    <t>Niveau 1 = 80-90% pfluglos</t>
  </si>
  <si>
    <t xml:space="preserve">Niveau 2 = &gt;90% pfluglos </t>
  </si>
  <si>
    <t>Pfad 1: Landwirtschaftliche Praktiken</t>
  </si>
  <si>
    <t>Aktion 2b: Nachhaltige Mahd</t>
  </si>
  <si>
    <t>a) (besteht aus einer Reihe von Bedingungen pro Kultur, die nicht einzeln ausgewählt werden können, Voraussetzung für Zahlung der Ökoprämie für den gesamten Betrieb ist die Erfüllung aller Bedingungen für eine Kultur)</t>
  </si>
  <si>
    <t>1. Ackerbau: Vegetationsdecke über Winter (1 Punkt)</t>
  </si>
  <si>
    <t>2. Ackerbau: Anbaudiversifizizerung (1 Punkt)</t>
  </si>
  <si>
    <t>3. Ackerbau: 10% Landschaftselemente (2 Punkte)</t>
  </si>
  <si>
    <t>4. Ackerbau: kleine Schläge (max. 30 ha) (1 Punkt)</t>
  </si>
  <si>
    <t>5. Ackerbau: Verbot Einsatz bestimmter PSM (1 Punkt)</t>
  </si>
  <si>
    <t>6. Ackerbau: reduzierte Düngerausbringung (1 Punkt)</t>
  </si>
  <si>
    <t>7. Ackerbau: Verwendung biologischer Dünger auf mind. 50% der Fläche (1 Punkt)</t>
  </si>
  <si>
    <t>8. Ackerbau: Reduzierte Düngerausbringung auf mind. 50% der Fläche (1 Punkt)</t>
  </si>
  <si>
    <t>9. Ackerbau: Verbesserung Bodenstruktur auf mind. 50% der Fläche inkl red. PSM-Einsatz (2 Punkte)</t>
  </si>
  <si>
    <t>10. Grünland: Erhaltung Dauergrünland (1 Punkt)</t>
  </si>
  <si>
    <t>11. Grünland: red. Beweidung auf mind. 50% inkl. Weideplan (2 Punkte)</t>
  </si>
  <si>
    <t>13. Grünland: Verwendung abwechselnder Mähwerke (2 Punkte)</t>
  </si>
  <si>
    <t>14. Dauerkulturen: Einsatz von Mikrobewässerungstechnologien auf mindestens 50 % der Fläche (2 Punkte)</t>
  </si>
  <si>
    <t>15. Dauerkulturen: red. Verwendung von PSM-Mittel (1 Punkt)</t>
  </si>
  <si>
    <t>16. Dauerkulturen: Verwendung biologischer PSM-Mittel auf mind. 50% der Fläche (2 Punkte)</t>
  </si>
  <si>
    <t>17. Dauerkulturen: ökologische Bodenbehandlung auf mind. 50% der Fläche (2 Punkte)</t>
  </si>
  <si>
    <t>18. Dauerkulturen: Anwendung bodenschonender Düngung auf mind. 50% der Fläche (1 Punkt)</t>
  </si>
  <si>
    <t>19. Dauerkulturen: Bodenbedeckung in Gebieten mit einem Hang &lt;12% (1 Punkt)</t>
  </si>
  <si>
    <t>20. Dauerkulturen: Mulchen unter Aufrechterhaltung von mehrjähriger Flora (2 Punkte)</t>
  </si>
  <si>
    <t>21. Dauerkulturen: red. Düngerausbringung (1 Punkt)</t>
  </si>
  <si>
    <t>12. Grünland: mind. 1x jährliches Mähen von weitläufigen Wiesen (1 Punkt)</t>
  </si>
  <si>
    <t>e) nicht-bewässertes Obst</t>
  </si>
  <si>
    <t>g) Dauerkulturen - Olivenhaine und bewässerte Nüsse</t>
  </si>
  <si>
    <t>10. Verwendung ausschließlich organischer Düngemittel zur N-Versorgung von Dauerkulturen</t>
  </si>
  <si>
    <r>
      <t xml:space="preserve">2. Ökologische Flächenzahlungen (jährliche Zahlung, zur Vergrößerung der ökol. Anbaufläche und Umstellung auf ÖLB) 
</t>
    </r>
    <r>
      <rPr>
        <sz val="12"/>
        <color theme="1"/>
        <rFont val="Calibri"/>
        <family val="2"/>
        <scheme val="minor"/>
      </rPr>
      <t>Basisprämie pro ökol. Fläche plus bis zu drei Zuschläge:</t>
    </r>
  </si>
  <si>
    <r>
      <t xml:space="preserve">2. Ökologische Flächenzahlungen </t>
    </r>
    <r>
      <rPr>
        <sz val="12"/>
        <color theme="1"/>
        <rFont val="Calibri"/>
        <family val="2"/>
        <scheme val="minor"/>
      </rPr>
      <t>(jährliche Zahlung, zur Vergrößerung der ökol. Anbaufläche und Umstellung auf ÖLB) 
Basisprämie pro ökol. Fläche plus bis zu drei Zuschläge)</t>
    </r>
  </si>
  <si>
    <t>Aktion C: 
2.) Verwendung von Kompost in Dauerkulturen (30m3/ha)</t>
  </si>
  <si>
    <t>Aktion C: 
1.) Verwendung von Kompost in Ackerkulturen (60m3/ha)</t>
  </si>
  <si>
    <t>Aktion D: Umweltfreundliche landwirtschaftliche Praktiken im Johannisbrotanbau</t>
  </si>
  <si>
    <r>
      <t>Aktion A: Anbau</t>
    </r>
    <r>
      <rPr>
        <sz val="12"/>
        <rFont val="Calibri"/>
        <family val="2"/>
        <scheme val="minor"/>
      </rPr>
      <t>pflege</t>
    </r>
    <r>
      <rPr>
        <sz val="12"/>
        <color theme="1"/>
        <rFont val="Calibri"/>
        <family val="2"/>
        <scheme val="minor"/>
      </rPr>
      <t xml:space="preserve"> im Bananenanbau</t>
    </r>
  </si>
  <si>
    <t>Aktion E: 
1.) Verwendung von zertifiziertem Saatgut  und Verwendung von Klärschlamm als Dünger</t>
  </si>
  <si>
    <t>Aktion E:
2.) Zertifiziertes Saatgut und Verwendung von langsam freisetzenden Düngemitteln</t>
  </si>
  <si>
    <t>Aktion E:
3.) Zertifiziertes Saatgut im ökologischen Landbau</t>
  </si>
  <si>
    <t>Aktion C: Verzicht des Herbizideinsatzes in folgenden Gebiete:
1.) Baumkulturen über 600 m</t>
  </si>
  <si>
    <t>2.) Baumkulturen unter 600 m</t>
  </si>
  <si>
    <t>3.) Traditionelle Landwirtschaft</t>
  </si>
  <si>
    <t>4.) Weinberge</t>
  </si>
  <si>
    <t>5.) Kräuterpflanzen</t>
  </si>
  <si>
    <t>Aktion D: Verzicht des Herbizideinsatzes in Streuobstbeständen</t>
  </si>
  <si>
    <t>3. Anwendung des integrierten Pflanzenschutzes mit Zwischenfrüchten (mindestens dreijährig)</t>
  </si>
  <si>
    <r>
      <t>2. Umweltfreundliche Landwirtschaft in kleinen, traditionellen Betrieben</t>
    </r>
    <r>
      <rPr>
        <b/>
        <sz val="12"/>
        <rFont val="Calibri"/>
        <family val="2"/>
        <scheme val="minor"/>
      </rPr>
      <t xml:space="preserve"> </t>
    </r>
    <r>
      <rPr>
        <sz val="12"/>
        <rFont val="Calibri"/>
        <family val="2"/>
        <scheme val="minor"/>
      </rPr>
      <t>(max. 10 ha)</t>
    </r>
    <r>
      <rPr>
        <sz val="12"/>
        <color rgb="FFFF0000"/>
        <rFont val="Calibri"/>
        <family val="2"/>
        <scheme val="minor"/>
      </rPr>
      <t xml:space="preserve"> </t>
    </r>
    <r>
      <rPr>
        <sz val="12"/>
        <color theme="1"/>
        <rFont val="Calibri"/>
        <family val="2"/>
        <scheme val="minor"/>
      </rPr>
      <t>(zur Verringerung der Einfuhren von Futtermitteln)</t>
    </r>
  </si>
  <si>
    <t>1. "Eco-Scheme for all farmers"-Concept</t>
  </si>
  <si>
    <r>
      <t xml:space="preserve">b) Premiumstufe </t>
    </r>
    <r>
      <rPr>
        <sz val="12"/>
        <rFont val="Calibri"/>
        <family val="2"/>
        <scheme val="minor"/>
      </rPr>
      <t>(top-up)</t>
    </r>
  </si>
  <si>
    <r>
      <t>1. Ökologisches Basis-Programm;</t>
    </r>
    <r>
      <rPr>
        <sz val="12"/>
        <rFont val="Calibri"/>
        <family val="2"/>
        <scheme val="minor"/>
      </rPr>
      <t xml:space="preserve"> Punktesystem; mindestens 2 Punkte sind zu erreichen</t>
    </r>
  </si>
  <si>
    <t>1. Ökologisches Basis-Programm; Punktesystem; mindestens 2 Punkte sind zu erreichen</t>
  </si>
  <si>
    <r>
      <t>a) sehr</t>
    </r>
    <r>
      <rPr>
        <sz val="12"/>
        <color rgb="FFFF0000"/>
        <rFont val="Calibri"/>
        <family val="2"/>
        <scheme val="minor"/>
      </rPr>
      <t xml:space="preserve"> </t>
    </r>
    <r>
      <rPr>
        <sz val="12"/>
        <rFont val="Calibri"/>
        <family val="2"/>
        <scheme val="minor"/>
      </rPr>
      <t>reduzierte</t>
    </r>
    <r>
      <rPr>
        <sz val="12"/>
        <color theme="1"/>
        <rFont val="Calibri"/>
        <family val="2"/>
        <scheme val="minor"/>
      </rPr>
      <t xml:space="preserve"> Besatzdichte</t>
    </r>
  </si>
  <si>
    <r>
      <t xml:space="preserve">a) sehr </t>
    </r>
    <r>
      <rPr>
        <sz val="12"/>
        <rFont val="Calibri"/>
        <family val="2"/>
        <scheme val="minor"/>
      </rPr>
      <t>reduzierte</t>
    </r>
    <r>
      <rPr>
        <sz val="12"/>
        <color theme="1"/>
        <rFont val="Calibri"/>
        <family val="2"/>
        <scheme val="minor"/>
      </rPr>
      <t xml:space="preserve"> Besatzdichte</t>
    </r>
  </si>
  <si>
    <t>1. Grasklee</t>
  </si>
  <si>
    <r>
      <t xml:space="preserve">1. Grasklee: </t>
    </r>
    <r>
      <rPr>
        <sz val="12"/>
        <color theme="1"/>
        <rFont val="Calibri"/>
        <family val="2"/>
        <scheme val="minor"/>
      </rPr>
      <t>Vom 1. April bis 1. Juli enthält die Parzelle mindestens 25 % Gras und mindestens 25 % Klee. Ihr Feld ist sichtbar bedeckt und Sie verteilen Gras und Klee gleichmäßig über das Feld</t>
    </r>
  </si>
  <si>
    <r>
      <rPr>
        <b/>
        <sz val="12"/>
        <color theme="1"/>
        <rFont val="Calibri"/>
        <family val="2"/>
        <scheme val="minor"/>
      </rPr>
      <t xml:space="preserve">2. Grünland mit Kräutern: </t>
    </r>
    <r>
      <rPr>
        <sz val="12"/>
        <color theme="1"/>
        <rFont val="Calibri"/>
        <family val="2"/>
        <scheme val="minor"/>
      </rPr>
      <t>Vom 1. April bis 1. Oktober: mindestens 25 % Kräuter und Hülsenfrüchte auf der Parzelle (Aussaat oder Spontanaufgang); und mindestens 25 % Gras. Für Rasenstreifen zwischen Obstbäumen gilt zusätzlich: Grasland mit Kräutern auf mindestens einem der 3 Streifen; oder dass es auf jedem Streifen mindestens 30 % Grünland mit Kräutern gibt; Ihre Parzelle wird sichtbar abgedeckt und Sie verteilen Gras, Kräuter und Hülsenfrüchte gleichmäßig auf der Parzelle</t>
    </r>
  </si>
  <si>
    <r>
      <rPr>
        <b/>
        <sz val="12"/>
        <color theme="1"/>
        <rFont val="Calibri"/>
        <family val="2"/>
        <scheme val="minor"/>
      </rPr>
      <t xml:space="preserve">4. Mehrjähriger Anbau: </t>
    </r>
    <r>
      <rPr>
        <sz val="12"/>
        <color theme="1"/>
        <rFont val="Calibri"/>
        <family val="2"/>
        <scheme val="minor"/>
      </rPr>
      <t>Sie haben mindestens 2 Jahre hintereinander eine mehrjährige Kultur als Hauptkultur auf der Parzelle. In der Zwischenzeit dürfen Sie keine andere Kultur darauf anbauen und Sie dürfen die Kultur nicht einarbeiten. Die Ernte muss im Winter bleiben. Ihr Grundstück ist sichtbar abgedeckt. Diese Tätigkeit zählt erst ab dem 2. Jahr für die Öko-Regelung. Im Jahr 2023 bedeutet dies, dass die Ernte angerechnet werden kann, wenn diese bereits im Jahr 2022 die Haupternte war</t>
    </r>
  </si>
  <si>
    <r>
      <rPr>
        <b/>
        <sz val="12"/>
        <color theme="1"/>
        <rFont val="Calibri"/>
        <family val="2"/>
        <scheme val="minor"/>
      </rPr>
      <t>5. Nassanbau:</t>
    </r>
    <r>
      <rPr>
        <sz val="12"/>
        <color theme="1"/>
        <rFont val="Calibri"/>
        <family val="2"/>
        <scheme val="minor"/>
      </rPr>
      <t xml:space="preserve"> Mit dem Nassanbau sorgen Sie für weniger CO2-Emissionen und mehr Biodiversität. Der Nassanbau eignet sich für Gebiete mit hohem Grundwasserspiegel, wie beispielsweise Torfgebiete.
Ihr Feld ist sichtbar bedeckt und Sie ernten mindestens einmal im Jahr. Der Anbau muss auf Flächen erfolgen, die zwischen 2015 und 2022 landwirtschaftlich genutzt wurden.
Im Dokument Kulturcodes und Kulturökoaktivitäten können Sie nachlesen, welche Kulturen zu dieser Ökoaktivität zählen.</t>
    </r>
  </si>
  <si>
    <r>
      <rPr>
        <b/>
        <sz val="12"/>
        <color theme="1"/>
        <rFont val="Calibri"/>
        <family val="2"/>
        <scheme val="minor"/>
      </rPr>
      <t xml:space="preserve">6. Zwischenfrüchte: </t>
    </r>
    <r>
      <rPr>
        <sz val="12"/>
        <color theme="1"/>
        <rFont val="Calibri"/>
        <family val="2"/>
        <scheme val="minor"/>
      </rPr>
      <t>Sie bauen eine ruhende Kultur auf Parzellenebene in einer Rotation von mindestens 1 zu 3 an. Das bedeutet, dass Sie mindestens alle 3 Jahre eine ruhende Kultur als Hauptkultur auf der Parzelle haben. Die Volkszählung beginnt 2023. In der Praxis bedeutet dies, dass wir erst ab 2026 prüfen, ob ab 2023 eine ruhende Ernte auf der Parzelle vorhanden war. Bis dahin kann jede Parzelle mit ruhenden Pflanzen zählen. Ihr Feld ist sichtbar abgedeckt und Sie können ernten, mähen oder grasen</t>
    </r>
  </si>
  <si>
    <r>
      <rPr>
        <b/>
        <sz val="12"/>
        <color theme="1"/>
        <rFont val="Calibri"/>
        <family val="2"/>
        <scheme val="minor"/>
      </rPr>
      <t>7. Stickstoffbindende Pflanzen/Eiweißpflanzen:</t>
    </r>
    <r>
      <rPr>
        <sz val="12"/>
        <color theme="1"/>
        <rFont val="Calibri"/>
        <family val="2"/>
        <scheme val="minor"/>
      </rPr>
      <t xml:space="preserve"> Eine Mischung stickstofffixierender Pflanzen ist erlaubt. Eine Mischung einer stickstoffbindenden Kultur mit anderen Kulturen ist nicht zulässig. Außer bei Getreide, wenn die stickstoffbindende Ernte mehr als 50 % beträgt. Ihr Grundstück ist sichtbar abgedeckt.</t>
    </r>
  </si>
  <si>
    <r>
      <rPr>
        <b/>
        <sz val="12"/>
        <color theme="1"/>
        <rFont val="Calibri"/>
        <family val="2"/>
        <scheme val="minor"/>
      </rPr>
      <t xml:space="preserve">8. Streifenanbau: </t>
    </r>
    <r>
      <rPr>
        <sz val="12"/>
        <color theme="1"/>
        <rFont val="Calibri"/>
        <family val="2"/>
        <scheme val="minor"/>
      </rPr>
      <t>Du baust mindestens 5 Feldfrüchte als Hauptfeldfrüchte an. Von diesen 5 Hauptkulturen sind mindestens zwei Nutzkulturen und eine Ruhekultur. Sie tun dies in mindestens 5 Streifen von 3 bis 27 Metern Breite. Sträucher und Bäume sind erlaubt. Dauergrünland kann nicht als Streifen verwendet werden</t>
    </r>
  </si>
  <si>
    <r>
      <rPr>
        <b/>
        <sz val="12"/>
        <color theme="1"/>
        <rFont val="Calibri"/>
        <family val="2"/>
        <scheme val="minor"/>
      </rPr>
      <t xml:space="preserve">9. Faserernte: </t>
    </r>
    <r>
      <rPr>
        <sz val="12"/>
        <color theme="1"/>
        <rFont val="Calibri"/>
        <family val="2"/>
        <scheme val="minor"/>
      </rPr>
      <t>Sie bauen eine Faserpflanze für fruchtbaren Boden und bessere Biodiversität an. Ihr Grundstück ist sichtbar abgedeckt</t>
    </r>
  </si>
  <si>
    <r>
      <rPr>
        <b/>
        <sz val="12"/>
        <color theme="1"/>
        <rFont val="Calibri"/>
        <family val="2"/>
        <scheme val="minor"/>
      </rPr>
      <t xml:space="preserve">10. Früher Ernte (spät. 31. August): </t>
    </r>
    <r>
      <rPr>
        <sz val="12"/>
        <color theme="1"/>
        <rFont val="Calibri"/>
        <family val="2"/>
        <scheme val="minor"/>
      </rPr>
      <t>Indem Sie Ihr Erntegut früh ernten, können Sie Ihren Boden mit weniger Strukturverfall besser bearbeiten. Dies sichert auch eine gute Zeit und einen geeigneten Boden, um eine Zwischenfrucht zu säen. Ihr Feld ist sichtbar bedeckt und Sie ernten die Ernte bis spätestens 31. August. Sie müssen das Erntegut und die Ernterückstände bis spätestens 31. August entfernen oder einarbeiten</t>
    </r>
  </si>
  <si>
    <r>
      <rPr>
        <b/>
        <sz val="12"/>
        <color theme="1"/>
        <rFont val="Calibri"/>
        <family val="2"/>
        <scheme val="minor"/>
      </rPr>
      <t>11. Vorzeitige Ernte (spät. 31. Oktober):</t>
    </r>
    <r>
      <rPr>
        <sz val="12"/>
        <color theme="1"/>
        <rFont val="Calibri"/>
        <family val="2"/>
        <scheme val="minor"/>
      </rPr>
      <t xml:space="preserve"> Indem Sie Ihr Erntegut früh ernten, können Sie Ihren Boden mit weniger Strukturverfall besser bearbeiten. Ihr Feld ist sichtbar bedeckt und Sie ernten die Ernte bis spätestens 31. Oktober</t>
    </r>
  </si>
  <si>
    <r>
      <rPr>
        <b/>
        <sz val="12"/>
        <color theme="1"/>
        <rFont val="Calibri"/>
        <family val="2"/>
        <scheme val="minor"/>
      </rPr>
      <t xml:space="preserve">12. Grüne Bodendeckung: </t>
    </r>
    <r>
      <rPr>
        <sz val="12"/>
        <color theme="1"/>
        <rFont val="Calibri"/>
        <family val="2"/>
        <scheme val="minor"/>
      </rPr>
      <t>Vom 1. Januar bis 1. März halten Sie Ihr Grundstück zu mindestens 80 % sichtbar bedeckt. Das machen Sie mit der Zwischenfrucht oder Gründüngung, die Sie ab 2022 stehen lassen. Pflanzenschutzmittel dürfen Sie nur auf maximal 10 % der Parzelle einsetzen. Die Zwischenfrucht bearbeiten Sie mit Maschinen für die Hauptfrucht. Sie dürfen die Zwischenfrucht vor der Einarbeitung nicht spritzen oder verbrennen</t>
    </r>
  </si>
  <si>
    <r>
      <rPr>
        <b/>
        <sz val="12"/>
        <color theme="1"/>
        <rFont val="Calibri"/>
        <family val="2"/>
        <scheme val="minor"/>
      </rPr>
      <t>13. Zwischenfrucht mit Untersaat:</t>
    </r>
    <r>
      <rPr>
        <sz val="12"/>
        <color theme="1"/>
        <rFont val="Calibri"/>
        <family val="2"/>
        <scheme val="minor"/>
      </rPr>
      <t xml:space="preserve"> Beim Anbau Ihrer Hauptfrucht säen Sie die Zwischenfrucht. Durch die Untersaat können sich Ihre Zwischenfrüchte besser entwickeln. Unmittelbar nach der Ernte der Hauptfrucht ist Ihre Parzelle sichtbar mit der Zwischenfrucht bedeckt. Diese Zwischenfrucht ist eine andere Frucht als die Hauptfrucht. Sie lassen die Zwischenfrucht mindestens bis zum 1. Dezember stehen. Und das Grundstück ist zu mindestens 80 % sichtbar überdacht. Nach der Ernte der Hauptkultur dürfen Sie keine chemischen Pflanzenschutzmittel verwenden</t>
    </r>
  </si>
  <si>
    <r>
      <rPr>
        <b/>
        <sz val="12"/>
        <color theme="1"/>
        <rFont val="Calibri"/>
        <family val="2"/>
        <scheme val="minor"/>
      </rPr>
      <t xml:space="preserve">15. Ausgedehnte Weidehaltung im Freien, Tagesweide: </t>
    </r>
    <r>
      <rPr>
        <sz val="12"/>
        <color theme="1"/>
        <rFont val="Calibri"/>
        <family val="2"/>
        <scheme val="minor"/>
      </rPr>
      <t>Milchvieh oder Milchkühe sind Kühe, die mindestens einmal gekalbt haben. Ihre Milchkühe grasen in der Zeit vom 1. Mai bis 30. September mindestens 6 Stunden pro Tag. Tiere dürfen im Stall gehalten werden, wenn sie krank oder trocken sind oder nicht länger als 14 Tage gekalbt haben</t>
    </r>
  </si>
  <si>
    <r>
      <rPr>
        <b/>
        <sz val="12"/>
        <color theme="1"/>
        <rFont val="Calibri"/>
        <family val="2"/>
        <scheme val="minor"/>
      </rPr>
      <t>16. Ausgedehnter Weidegang bei Tag und Nacht:</t>
    </r>
    <r>
      <rPr>
        <sz val="12"/>
        <color theme="1"/>
        <rFont val="Calibri"/>
        <family val="2"/>
        <scheme val="minor"/>
      </rPr>
      <t xml:space="preserve"> Milchvieh oder Milchkühe sind Kühe, die mindestens einmal gekalbt haben. Und sie werden für die Produktion von Milch oder anderen Produkten für Menschen gehalten. Ihre Milchkühe grasen in der Zeit vom 1. Mai bis 30. September mindestens 16 Stunden am Tag. Tiere dürfen im Stall gehalten werden, wenn sie krank oder trocken sind oder nicht länger als 14 Tage gekalbt haben
Sie führen einen Weidekalender. Dort legen Sie im Voraus fest, an welchem Datum und zu welcher Uhrzeit Sie Ihre Kühe weiden lassen. Können sich Ihre Milchkühe frei bewegen? Dann sind maximal 25 % Ihres Milchviehs während der angemeldeten Weidezeiten im Stall. Sie bewahren den Kalender mindestens 5 Jahre auf. Diese Aktivität gilt für Ihr gesamtes Grünland</t>
    </r>
  </si>
  <si>
    <r>
      <rPr>
        <b/>
        <sz val="12"/>
        <color theme="1"/>
        <rFont val="Calibri"/>
        <family val="2"/>
        <scheme val="minor"/>
      </rPr>
      <t>17. Pufferstreifen mit Kräutern (entlang von Ackerland oder Dauerkultur):</t>
    </r>
    <r>
      <rPr>
        <sz val="12"/>
        <color theme="1"/>
        <rFont val="Calibri"/>
        <family val="2"/>
        <scheme val="minor"/>
      </rPr>
      <t xml:space="preserve"> Sie haben einen Pufferstreifen mit Kräutern entlang von Ackerland (außer Wechselgrünland) oder entlang einer Dauerkulturfläche. Der Pufferstreifen ist mindestens 3 und höchstens 12 Meter breit. Vom 1. April bis 1. Oktober ist der Pufferstreifen zu mindestens 25 % sichtbar bedeckt. Und gleichmäßig verteilt mit Kräutern und Hülsenfrüchten. Sie düngen den Pufferstreifen nicht und verwenden keine chemischen Pflanzenschutzmittel. Und Sie weiden oder ernten den Pufferstreifen nicht. Sie können den Pufferstreifen mit Mähen und Entfernen verwalten.
Nehmen Sie an der Öko-Regelung teil und nutzen Sie Grünbrachen und/oder Randstreifen als Öko-Aktivität? Und haben Sie weniger als 4 % Ihres Ackerlandes unproduktiv gelassen? Dann erhalten Sie für diese Öko-Aktivität Grünbrachen und Pufferstreifen die Punkte , aber nicht den Wert , wenn diese Aktivität zur Erfüllung der 4 %-Vorgabe notwendig ist. Bitte berücksichtigen Sie dies beim Ausfüllen des Simulationstools und bei der Registrierung. Wählen Sie diese Aktivität? Dann müssen Sie dies (teilweise) auf einem Pufferstreifen tun.</t>
    </r>
  </si>
  <si>
    <r>
      <rPr>
        <b/>
        <sz val="12"/>
        <color theme="1"/>
        <rFont val="Calibri"/>
        <family val="2"/>
        <scheme val="minor"/>
      </rPr>
      <t xml:space="preserve">18. Pufferstreifen mit Kräutern (entlang Grünland): </t>
    </r>
    <r>
      <rPr>
        <sz val="12"/>
        <color theme="1"/>
        <rFont val="Calibri"/>
        <family val="2"/>
        <scheme val="minor"/>
      </rPr>
      <t>Sie haben einen Pufferstreifen mit Kräutern entlang einer Parzelle mit Grünland. Der Pufferstreifen ist mindestens 3 und höchstens 12 Meter breit. Vom 1. April bis 1. Oktober ist der Pufferstreifen zu mindestens 25 % sichtbar bedeckt. Und gleichmäßig verteilt mit Kräutern und Hülsenfrüchten. Auf dem Randstreifen verwenden Sie keine chemischen Pflanzenschutzmittel und Düngemittel. Beweidung und Ernte sind nicht erlaubt. Sie können den Pufferstreifen mit Mähen und Entfernen verwalten.
Nehmen Sie an der Öko-Regelung teil und nutzen Sie Grünbrachen und/oder Randstreifen als Öko-Aktivität? Und haben Sie weniger als 4 % Ihres Ackerlandes unproduktiv gelassen? Dann erhalten Sie für diese Öko-Aktivität Grünbrachen und Pufferstreifen die Punkte , aber nicht den Wert , wenn diese Aktivität zur Erfüllung der 4 %-Vorgabe notwendig ist.</t>
    </r>
  </si>
  <si>
    <r>
      <rPr>
        <b/>
        <sz val="12"/>
        <color theme="1"/>
        <rFont val="Calibri"/>
        <family val="2"/>
        <scheme val="minor"/>
      </rPr>
      <t>19. Grünbrache:</t>
    </r>
    <r>
      <rPr>
        <sz val="12"/>
        <color theme="1"/>
        <rFont val="Calibri"/>
        <family val="2"/>
        <scheme val="minor"/>
      </rPr>
      <t xml:space="preserve"> Sie haben grüne Brachflächen auf Ackerland. Ihr Grundstück ist vom 31. Mai bis 31. August zu mindestens 80 % sichtbar bedeckt. Zum Beispiel durch Aussaat einer Kräutermischung oder Spontanaufgang. Sie können diese Öko-Aktivität auch am Feldrand durchführen. Der Feldrand ist mindestens 3 Meter breit. Sie dürfen keine chemischen Pflanzenschutz- und Düngemittel verwenden. Sie dürfen weder weiden noch ernten.
Nehmen Sie an der Öko-Regelung teil und nutzen Sie Grünbrachen und/oder Randstreifen als Öko-Aktivität? Und haben Sie weniger als 4 % Ihres Ackerlandes unproduktiv gelassen? Dann erhalten Sie für diese Öko-Aktivität Grünbrachen und Pufferstreifen die Punkte , aber nicht den Wert , wenn diese Aktivität zur Erfüllung der 4 %-Vorgabe notwendig ist. Bitte berücksichtigen Sie dies beim Ausfüllen des Simulationstools und bei der Registrierung.</t>
    </r>
  </si>
  <si>
    <r>
      <rPr>
        <b/>
        <sz val="12"/>
        <color theme="1"/>
        <rFont val="Calibri"/>
        <family val="2"/>
        <scheme val="minor"/>
      </rPr>
      <t>20. Gehölziges Element (Hecke, Hecke, Strauch):</t>
    </r>
    <r>
      <rPr>
        <sz val="12"/>
        <color theme="1"/>
        <rFont val="Calibri"/>
        <family val="2"/>
        <scheme val="minor"/>
      </rPr>
      <t xml:space="preserve">
Mit Landschaftselementen sorgen Sie für mehr Biodiversität und ein attraktives Landschaftsbild. Sie haben eine lineare Hecke, Hecke oder Dickicht auf oder neben landwirtschaftlichen Flächen. Eine Hecke, Hecke oder ein Strauch setzt sich aus einheimischen Sträuchern zusammen und dazwischen dürfen keine exotischen Bäume stehen. Sie erhalten das Element und seine Form das ganze Jahr über, indem Sie es bei Bedarf zurückschneiden. In der Brutzeit vom 15. März bis 15. Juli sollten Sie nicht schneiden. Aber auch nicht, wenn Vögel außerhalb dieses Zeitraums brüten</t>
    </r>
  </si>
  <si>
    <r>
      <rPr>
        <b/>
        <sz val="12"/>
        <color theme="1"/>
        <rFont val="Calibri"/>
        <family val="2"/>
        <scheme val="minor"/>
      </rPr>
      <t xml:space="preserve">21. Holziges Element (andere holzige Elemente): </t>
    </r>
    <r>
      <rPr>
        <sz val="12"/>
        <color theme="1"/>
        <rFont val="Calibri"/>
        <family val="2"/>
        <scheme val="minor"/>
      </rPr>
      <t xml:space="preserve">
Sie haben Hecken und Bäume auf oder neben landwirtschaftlichen Flächen. Dies ist das ganze Jahr über vom 1. Januar bis 31. Dezember verfügbar. In der Brutzeit vom 15. März bis 15. Juli sollten Sie nicht schneiden. Aber auch nicht, wenn Vögel außerhalb dieses Zeitraums brüten</t>
    </r>
  </si>
  <si>
    <r>
      <t>22. Ökologischer Landbau:</t>
    </r>
    <r>
      <rPr>
        <sz val="12"/>
        <color theme="1"/>
        <rFont val="Calibri"/>
        <family val="2"/>
        <scheme val="minor"/>
      </rPr>
      <t xml:space="preserve"> Ist Ihr Unternehmen am 15. Mai vollständig Skal-zertifiziert oder befindet sich in der Übergangsphase? Dann sind Sie von den Öko-Aktivitäten befreit und haben trotzdem Anspruch auf Öko-Prämie Gold.</t>
    </r>
  </si>
  <si>
    <t>17. Pufferstreifen mit Kräutern (entlang von Ackerland oder Dauerkultur)</t>
  </si>
  <si>
    <t>16. Ausgedehnter Weidegang bei Tag und Nacht</t>
  </si>
  <si>
    <t>15. Ausgedehnte Weidehaltung im Freien, Tagesweide</t>
  </si>
  <si>
    <t>14. Biologische Schädlingsbekämpfung</t>
  </si>
  <si>
    <t>13. Zwischenfrucht mit Untersaat</t>
  </si>
  <si>
    <t>12. Grüne Bodendeckung</t>
  </si>
  <si>
    <t>10. Früher Ernte (spät. 31. August)</t>
  </si>
  <si>
    <t>9. Faserernte</t>
  </si>
  <si>
    <t>8. Streifenanbau</t>
  </si>
  <si>
    <t>7. Stickstoffbindende Pflanzen/Eiweißpflanzen</t>
  </si>
  <si>
    <t>6. Zwischenfrüchte</t>
  </si>
  <si>
    <t>5. Nassanbau</t>
  </si>
  <si>
    <t>4. Mehrjähriger Anbau</t>
  </si>
  <si>
    <t>3. Dauergrünland</t>
  </si>
  <si>
    <t>2. Grünland mit Kräutern</t>
  </si>
  <si>
    <r>
      <t xml:space="preserve">11. </t>
    </r>
    <r>
      <rPr>
        <b/>
        <sz val="12"/>
        <rFont val="Calibri"/>
        <family val="2"/>
        <scheme val="minor"/>
      </rPr>
      <t>Ersatz von Ackertorf durch Grünland</t>
    </r>
  </si>
  <si>
    <t>2. Zwischenfrüchte zur C-Bindung, Zwischenfrüchte sowie Frühjahrsbestellung zur Verringerung von N-Verlusten
Zwischenjahr 1</t>
  </si>
  <si>
    <t>Zwischenjahr 2</t>
  </si>
  <si>
    <t>Zwischenjahr 3</t>
  </si>
  <si>
    <r>
      <t xml:space="preserve">Aktion 4: Pufferstreifen plus </t>
    </r>
    <r>
      <rPr>
        <sz val="12"/>
        <rFont val="Calibri"/>
        <family val="2"/>
        <scheme val="minor"/>
      </rPr>
      <t>Blüh</t>
    </r>
    <r>
      <rPr>
        <sz val="12"/>
        <color theme="1"/>
        <rFont val="Calibri"/>
        <family val="2"/>
        <scheme val="minor"/>
      </rPr>
      <t>mischung</t>
    </r>
  </si>
  <si>
    <t>1. Förderung der Vegetationsdecke im Winter von Jan. bis Mitte Feb., progressive Schwellenwerte: 
a.) Schwellenwert 70 %</t>
  </si>
  <si>
    <t>b.) Schwellenwert 80 %</t>
  </si>
  <si>
    <t>c.) Schwellenwert 90 %</t>
  </si>
  <si>
    <t>a) für DGL in Abh. vom Besatz GVE &lt; 2</t>
  </si>
  <si>
    <r>
      <rPr>
        <b/>
        <sz val="12"/>
        <color theme="1"/>
        <rFont val="Calibri"/>
        <family val="2"/>
        <scheme val="minor"/>
      </rPr>
      <t>2. Umweltfreundlicher Anbau</t>
    </r>
    <r>
      <rPr>
        <sz val="12"/>
        <color theme="1"/>
        <rFont val="Calibri"/>
        <family val="2"/>
        <scheme val="minor"/>
      </rPr>
      <t xml:space="preserve"> (zum Ausgleich unattraktiver Kulturen z.B. Hülsenfrüchte, Getreide-Hülsenfrüchte-Mischungen, Sommergetreide, Braugerste, Quinao, Hanf)
a.) Futterleguminosen mit Ausnahme von Klee und anderen Eiweißpflanzen</t>
    </r>
  </si>
  <si>
    <t>b.) weniger intensive Kulturen</t>
  </si>
  <si>
    <t>c.) Mischkulturen</t>
  </si>
  <si>
    <t>8. Anpassungen des Futtermittelmanagements in Rinderbetrieben zur Verringerung der Emissionen
Treibhausgasemissionen (abgekürzt: Rinderfuttermanagement)</t>
  </si>
  <si>
    <r>
      <rPr>
        <b/>
        <sz val="12"/>
        <color theme="1"/>
        <rFont val="Calibri"/>
        <family val="2"/>
        <scheme val="minor"/>
      </rPr>
      <t>1. Begrünung Ackerflächen - Zwischenfruchtanbau,</t>
    </r>
    <r>
      <rPr>
        <sz val="12"/>
        <color theme="1"/>
        <rFont val="Calibri"/>
        <family val="2"/>
        <scheme val="minor"/>
      </rPr>
      <t xml:space="preserve"> 7 Aktionen
Aktion 1: Ansaat von mindestens 5 insektenblütig
Pflanzenfamilien</t>
    </r>
  </si>
  <si>
    <t>Aktion 2: Ansaat von mindestens 7 Mischungspartnern</t>
  </si>
  <si>
    <t>Aktion 3: Ansaat aus mindestens 3 Mischungspartnern</t>
  </si>
  <si>
    <t>Aktion 4: Ansaat von mindestens 3 Mischungspartnern</t>
  </si>
  <si>
    <t>Aktion 5: Ansaat aus mindestens 3 Mischungspartnern</t>
  </si>
  <si>
    <t xml:space="preserve">Aktion 6: Ansaat folgender, winterharter Kulture
Grünschnittroggen nach Saatgutgesetz,
Wintererbse oder Winterrübsen </t>
  </si>
  <si>
    <t>Aktion 7: Ansaat von Begleitsaaten zwischen bzw
Mischungspartnern aus mindestens 2 Partnern
Vierblattstadium des Raps bis zum Ende</t>
  </si>
  <si>
    <t>Einheitsbeträge von 60, 100 und 200 €</t>
  </si>
  <si>
    <r>
      <t>1. Ganzheitliches Ökosystem für landwirtschaftliche Betriebe, freiwillige Maßnahmen zur Steigerung der biol. Vielfalt und Ressourcenschutz
Beschreibung:
1</t>
    </r>
    <r>
      <rPr>
        <sz val="12"/>
        <color theme="1"/>
        <rFont val="Calibri"/>
        <family val="2"/>
        <scheme val="minor"/>
      </rPr>
      <t>) Verbesserung der Bodenstruktur (Gülleausbringung, Zwischenfrüchte, Verwendung Kompost und Stroh)
2) Nichtproduktive Gebiete außerhalb von GLÖZ 8 (10%)
3) Maximale Fläche der Parzelle (50ha)
4) Verschobener Mähzeitpunkt
5) Alternative verschobener Mähzeitpunkt + Beweidung
6) Zwischenreihenbegrünung (Dauerkulturen)
7) PSM-Verzicht (Dauerkulturen)</t>
    </r>
  </si>
  <si>
    <t>1. Anbaudiversifizierung in semiariden Gebieten, zusätzlich mit den nachfolgenden Öko-Regelungen kombinierbar</t>
  </si>
  <si>
    <r>
      <t>a) Nektarkulturen &gt; 50% Leguminose</t>
    </r>
    <r>
      <rPr>
        <sz val="12"/>
        <rFont val="Calibri"/>
        <family val="2"/>
        <scheme val="minor"/>
      </rPr>
      <t>n (Verringerung von PSM, 50 % Leguminosen)</t>
    </r>
  </si>
  <si>
    <r>
      <rPr>
        <b/>
        <sz val="12"/>
        <color theme="1"/>
        <rFont val="Calibri"/>
        <family val="2"/>
        <scheme val="minor"/>
      </rPr>
      <t xml:space="preserve">4. Verringerung der N-Emissionen landwirtschaftlicher Praktiken  </t>
    </r>
    <r>
      <rPr>
        <sz val="12"/>
        <color theme="1"/>
        <rFont val="Calibri"/>
        <family val="2"/>
        <scheme val="minor"/>
      </rPr>
      <t xml:space="preserve"> </t>
    </r>
  </si>
  <si>
    <t>1. Klima- und Umweltplan: Grünes (ökologisches) Management, Förderungumweltfreundlicher Bewirtschaftung</t>
  </si>
  <si>
    <t>a.) Ackerbau, Grünland oder Grassamenfelder mit Feldanerkennung</t>
  </si>
  <si>
    <t>b.) Ackerbau, Grünland oder Grassamenfelder mit zertifizierter Feldanerkennung</t>
  </si>
  <si>
    <t>c) Gemüse, Erdbeeren, Obst- und Beerenkulturen</t>
  </si>
  <si>
    <t>d.) Gemüse, Erdbeeren, Heil- und Gewürzpflanzen, Obst und Beeren aus ökologischem Anbau</t>
  </si>
  <si>
    <t xml:space="preserve">e) zusätzliche Beihilfe für Gartenkuluturen für die Verwendung von organischem Mulch </t>
  </si>
  <si>
    <t>f) zusätzliche Beihilfe für Gemüsebauern für dein Einsatz von Gründüngung</t>
  </si>
  <si>
    <t>g) zusätzliche Beihilfe für kleine artenreiche Felder - mindestens 8 verschiedene Kulturen</t>
  </si>
  <si>
    <t>h) zusätzliche Beihilfe für den Anbau von Zwischenfrüchten</t>
  </si>
  <si>
    <t>i) zusätzliche Beihilfe für die Kalkung saurer Böden</t>
  </si>
  <si>
    <t>j) zusätzliche Unterstützung für den Verzicht auf Glyphosat</t>
  </si>
  <si>
    <t>3. Ökologische Flächen</t>
  </si>
  <si>
    <t>a) Zahlung für ökologische Flächen je Hektar beihilfefähiger Ackerfläche, sofern mind. 10% der Ackerfläche als ökologische Fläche ausgewiesen ist</t>
  </si>
  <si>
    <t>b) Für Grünlandstreifen, sofern mindestens 10 % der Ackerfläche als ökologisch bewirtschaftet ausgewiesen sind</t>
  </si>
  <si>
    <t>c) Für Landschaftselemente, sofern mindestens 10% der Ackerfläche als ökologisch ausgewiesen sind</t>
  </si>
  <si>
    <t>2. Ökoplan für den ökologischen Landbau</t>
  </si>
  <si>
    <t>a) Feldfrüchte in Fruchtfolge</t>
  </si>
  <si>
    <t>b) Kartoffeln, Heil- und Gewürzpflanzen, Obst und Beerenkulturen</t>
  </si>
  <si>
    <t>c) Gemüse</t>
  </si>
  <si>
    <t>d) Grünland mit mindestens 0,2 GVE/ha</t>
  </si>
  <si>
    <t>f) Übergang: Kulturpflanzen auf stillgelegten Flächen</t>
  </si>
  <si>
    <t>g) Übergang: Gemüse</t>
  </si>
  <si>
    <t>h) Übergang: Grünland mit mindestens 0,2 GVE/ha</t>
  </si>
  <si>
    <t>a.) mindestens 60 % des Feldes sind durch Ökosystemleistungen von Nützlingen abgedeckt</t>
  </si>
  <si>
    <t>b.) mindestens 90 % des Feldes sind durch Ökosystemleistungen von Nützlingen abgedeckt</t>
  </si>
  <si>
    <t>5. Förderung von Bienenweidegebieten zur Förderung der Bestäuberleistung</t>
  </si>
  <si>
    <r>
      <t>5. Untersaat und Folgekultur/</t>
    </r>
    <r>
      <rPr>
        <b/>
        <sz val="12"/>
        <rFont val="Calibri"/>
        <family val="2"/>
        <scheme val="minor"/>
      </rPr>
      <t>Nachsaat</t>
    </r>
  </si>
  <si>
    <r>
      <t>8. Nichteingesäte Flächen für Ohrenlerche</t>
    </r>
    <r>
      <rPr>
        <b/>
        <sz val="12"/>
        <rFont val="Calibri"/>
        <family val="2"/>
        <scheme val="minor"/>
      </rPr>
      <t xml:space="preserve"> </t>
    </r>
    <r>
      <rPr>
        <sz val="12"/>
        <rFont val="Calibri"/>
        <family val="2"/>
        <scheme val="minor"/>
      </rPr>
      <t>(regionalspezifisch)</t>
    </r>
  </si>
  <si>
    <t>4. Emissionsminderungszertifikate für Ammoniak und Treibhausgase (Futtermittelzusatzstoffe)
a.) Einheitsmenge für THG-Emissionsreduktionszertifikate (LU)</t>
  </si>
  <si>
    <t>b.) Einheitsmenge für Emissionsminderungszertifikate für Ammoniak (ha)</t>
  </si>
  <si>
    <t>5. Verwendung von synth. Pheromon-Dispensern im Weinbau/Biologische Bekämpfung von Traubenwicklern</t>
  </si>
  <si>
    <r>
      <t>8. Verwendung von synth. Pheromon-Dispensern im Obstba</t>
    </r>
    <r>
      <rPr>
        <b/>
        <sz val="12"/>
        <rFont val="Calibri"/>
        <family val="2"/>
        <scheme val="minor"/>
      </rPr>
      <t>u/Biologische Bekämpfung im Obstbau</t>
    </r>
  </si>
  <si>
    <t>3. Verzicht auf PSM (5 Optionen)
1. a.) Vollständiger Verzicht auf PSM und Herbizide</t>
  </si>
  <si>
    <t>b.) Beschränkung der Behandlung mit herbiziden Pflanzenschutzmittel in Hackfrüchten auf einer lokalen Behandlung in den Reihen</t>
  </si>
  <si>
    <t>c.) Verzicht in Wintergetreidekulturen auf die Verwendung eines herbiziden PSM nach der Ernte der Vorfrucht und vor dem 1. März des Antragsjahres</t>
  </si>
  <si>
    <t>2.) Verzicht auf insektizide PSM</t>
  </si>
  <si>
    <t>3.) Verzicht auf fungizide PSM</t>
  </si>
  <si>
    <t xml:space="preserve">4.) Verzicht auf Wachstumregulatoren </t>
  </si>
  <si>
    <t>5.) Verzicht auf "big movers" (z.B. Glyphosat)</t>
  </si>
  <si>
    <r>
      <rPr>
        <b/>
        <sz val="12"/>
        <rFont val="Calibri"/>
        <family val="2"/>
        <scheme val="minor"/>
      </rPr>
      <t xml:space="preserve">Pfad 2: </t>
    </r>
    <r>
      <rPr>
        <b/>
        <sz val="12"/>
        <color theme="1"/>
        <rFont val="Calibri"/>
        <family val="2"/>
        <scheme val="minor"/>
      </rPr>
      <t>Zertifizierung</t>
    </r>
  </si>
  <si>
    <r>
      <rPr>
        <b/>
        <sz val="12"/>
        <rFont val="Calibri"/>
        <family val="2"/>
        <scheme val="minor"/>
      </rPr>
      <t>Pfad 3: Agrarökologische Infrastruk</t>
    </r>
    <r>
      <rPr>
        <b/>
        <sz val="12"/>
        <color theme="1"/>
        <rFont val="Calibri"/>
        <family val="2"/>
        <scheme val="minor"/>
      </rPr>
      <t>tur</t>
    </r>
  </si>
  <si>
    <t>Aktion 2a: Biodiversitätsinseln auf 7 % der Fläche</t>
  </si>
  <si>
    <t>h) Vereinfachte Anbausysteme (zur Unterstützung der konservierenden Bodenbearbeitung: pfluglose Bearbeitung, Direktsaat, Strip-Till - keine Null-Bodenbearbeitung durch Herbizide) (4 Punkte)</t>
  </si>
  <si>
    <t>i) Stroh- und Bodenmischung (2 Punkte)</t>
  </si>
  <si>
    <t xml:space="preserve">Stufe 1: 130 (2023) - 120 (2024-25) -110 (2026)
</t>
  </si>
  <si>
    <t>Stufe 2: 50</t>
  </si>
  <si>
    <t>AKtion 3: Fruchtfolge mit ertragsverbessernden Arten auf regennassem Ackerland I. Balearische Inseln</t>
  </si>
  <si>
    <r>
      <rPr>
        <b/>
        <sz val="12"/>
        <rFont val="Calibri"/>
        <family val="2"/>
        <scheme val="minor"/>
      </rPr>
      <t>4. Fruchtfolge und Direktsaat in nassem, regennassem Ackerland,</t>
    </r>
    <r>
      <rPr>
        <sz val="12"/>
        <rFont val="Calibri"/>
        <family val="2"/>
        <scheme val="minor"/>
      </rPr>
      <t xml:space="preserve"> 3 Aktionen, (Aktion 3 mehrjährig) </t>
    </r>
  </si>
  <si>
    <t>Aktion 1: Fruchtfolge mit pflanzenverbessernden Arten auf beregnetem Ackerland auf der Halbinsel</t>
  </si>
  <si>
    <t>Aktion 3: Fruchtfolge mit ertragsverbessernden Arten auf beregnetem Ackerland I. Balearische Inseln</t>
  </si>
  <si>
    <t>Aktion 4: Direktsaat auf beregneten Ackerböden I. Balearische Inseln</t>
  </si>
  <si>
    <r>
      <rPr>
        <b/>
        <sz val="12"/>
        <rFont val="Calibri"/>
        <family val="2"/>
        <scheme val="minor"/>
      </rPr>
      <t>3. Fruchtfolgen und Direktsaat auf beregneten Anbauflächen, 6 Aktionen,</t>
    </r>
    <r>
      <rPr>
        <sz val="12"/>
        <rFont val="Calibri"/>
        <family val="2"/>
        <scheme val="minor"/>
      </rPr>
      <t xml:space="preserve"> (Aktion 5 und 6 mehrjährig)</t>
    </r>
  </si>
  <si>
    <t>Aktion 5: Mehrjahreszuschlag Konservierende Landwirtschaft - Direktsaat auf beregneten Ackerflächen Halbinsel</t>
  </si>
  <si>
    <r>
      <rPr>
        <b/>
        <sz val="12"/>
        <color theme="1"/>
        <rFont val="Calibri"/>
        <family val="2"/>
        <scheme val="minor"/>
      </rPr>
      <t xml:space="preserve">4. Fruchtfolge und Direktsaat in feuchten Anbauflächen, </t>
    </r>
    <r>
      <rPr>
        <sz val="12"/>
        <color theme="1"/>
        <rFont val="Calibri"/>
        <family val="2"/>
        <scheme val="minor"/>
      </rPr>
      <t>3 Aktionen, (Aktion 3 mehrjährig)
Aktion 1: Fruchtfolge mit ertragsverbessernden Arten auf beregneten Anbauflächen</t>
    </r>
  </si>
  <si>
    <t>Aktion 2: Konservierende Landiwrtschaft - Direktsaat auf Regenfeldbau</t>
  </si>
  <si>
    <t>Aktion 3: Mehrjahreszuschlag für konservierende Landwirtschaft - Direktsaat auf beregneten Ackerflächen</t>
  </si>
  <si>
    <t>Aktion 6: Mehrjahreszuschlag für konservierende Landwirtschaft - Direktsaat auf bewässerten Ackerflächen Balearische Inseln</t>
  </si>
  <si>
    <t>Aktion 4: Einheitsbeihilfe für holzige Kulturen auf ebenen Flächen. Balearische Inseln. Spontane oder ausgesäte Vegetationsdecke</t>
  </si>
  <si>
    <t>Aktion 6: Einheitsbeihilfe für holzige Kulturen auf ebenen Flächen. Balearische Inseln. Ergänzung Spontane oder ausgesäte Vegetationsdecken</t>
  </si>
  <si>
    <t>Aktion 1: Kulturen auf ebenen Flächen. Balearische Inseln. Inerte Abdeckungen</t>
  </si>
  <si>
    <t>Aktion 4: Einheitsbeihilfe für holzige Kulturen auf mittlerer Neigung. Balearische Inseln. Spontane oder ausgesäte Vegetationsdecke</t>
  </si>
  <si>
    <t>Aktion 3: Einheitsbeihilfe für holzige Kulturen auf  mittlerer Neigung. Halbinsel. Spontane ausgesäte Vegetationsdecke</t>
  </si>
  <si>
    <t>Aktion 6: Einheitsbeihilfe für holzige Kulturen auf mittlerer Neiguung. Balearische Inseln. Ergänzung Spontane oder ausgesäte Vegetationsdecken</t>
  </si>
  <si>
    <t>Aktion 4: Einheitsbeihilfe für holzige Kulturen auf steiler Neigung. Balearische Inseln. Spontane oder ausgesäte Vegetationsdecke</t>
  </si>
  <si>
    <t>Aktion 6: Einheitsbeihilfe für holzige Kulturen auf steiler Neiguung. Balearische Inseln. Ergänzung Spontane oder ausgesäte Vegetationsdecken</t>
  </si>
  <si>
    <t>1. Programm für den ökologischen Landbau (Viehzucht)</t>
  </si>
  <si>
    <t xml:space="preserve">d.) Kulturland-Aktivitäten über GLÖZ 8 </t>
  </si>
  <si>
    <t>3. Erhaltung und Wiederherstellung des Bodenpotenzials - Förderung von Gründüngung und organischer Düngung</t>
  </si>
  <si>
    <t>5. Ökologische Pflege von Dauerkulturen
a.) Zwischenstufe</t>
  </si>
  <si>
    <t>b.) "Ecostrips"</t>
  </si>
  <si>
    <t xml:space="preserve">1. Programm für den ökologischen Landbau (Viehzucht) </t>
  </si>
  <si>
    <t>d) Kulturland-Aktivitäten über GLÖZ 8</t>
  </si>
  <si>
    <t>62,16 - 51,42 (degressiv bis 2027)</t>
  </si>
  <si>
    <t>40,96 - 62,96</t>
  </si>
  <si>
    <r>
      <rPr>
        <b/>
        <sz val="12"/>
        <color theme="1"/>
        <rFont val="Calibri"/>
        <family val="2"/>
        <scheme val="minor"/>
      </rPr>
      <t>6. Vegetationsdecke für Holzkulturen auf ebenen Flächen,</t>
    </r>
    <r>
      <rPr>
        <sz val="12"/>
        <color theme="1"/>
        <rFont val="Calibri"/>
        <family val="2"/>
        <scheme val="minor"/>
      </rPr>
      <t xml:space="preserve"> (6 Aktionen)</t>
    </r>
  </si>
  <si>
    <r>
      <rPr>
        <b/>
        <sz val="12"/>
        <color theme="1"/>
        <rFont val="Calibri"/>
        <family val="2"/>
        <scheme val="minor"/>
      </rPr>
      <t>6. Vegetationsdecke für Holzkulturen  auf ebenen Flächen</t>
    </r>
    <r>
      <rPr>
        <sz val="12"/>
        <color theme="1"/>
        <rFont val="Calibri"/>
        <family val="2"/>
        <scheme val="minor"/>
      </rPr>
      <t xml:space="preserve"> (6 Aktionen)</t>
    </r>
  </si>
  <si>
    <t xml:space="preserve">269,21
2027: 239,45 </t>
  </si>
  <si>
    <t>112,35
2027: 99,95</t>
  </si>
  <si>
    <t>44,94
2027: 39,98</t>
  </si>
  <si>
    <t>89,88
2027: 79,96</t>
  </si>
  <si>
    <t>67,41
2027: 59,97</t>
  </si>
  <si>
    <t>22,47
2027: 19,99</t>
  </si>
  <si>
    <t>63,15
2027: 56,17</t>
  </si>
  <si>
    <t>306,74
2027: 272,83</t>
  </si>
  <si>
    <t>89,89
2027: 79,95</t>
  </si>
  <si>
    <t>80,85
2027: 74,60</t>
  </si>
  <si>
    <t>380 und 344</t>
  </si>
  <si>
    <t>2026: 93,96
2027: 127,52</t>
  </si>
  <si>
    <t>208
2027: 178</t>
  </si>
  <si>
    <r>
      <t xml:space="preserve">1. Förderung der Vegetationsdecke im Winter von Jan. bis Mitte Feb., progressive Schwellenwerte: 
</t>
    </r>
    <r>
      <rPr>
        <sz val="12"/>
        <color theme="1"/>
        <rFont val="Calibri"/>
        <family val="2"/>
        <scheme val="minor"/>
      </rPr>
      <t>a.) Schwellenwert 70 %</t>
    </r>
  </si>
  <si>
    <t>2023: 127,20 
 95,41</t>
  </si>
  <si>
    <t>150, 250, 750</t>
  </si>
  <si>
    <t>110, 170, 1000</t>
  </si>
  <si>
    <t>430
2027: 206,03</t>
  </si>
  <si>
    <t>2500
2027: 1197,70</t>
  </si>
  <si>
    <t>2000
2027: 958</t>
  </si>
  <si>
    <t>b.) Schutz von Olivenhainen</t>
  </si>
  <si>
    <r>
      <t xml:space="preserve">10. Schutz von Landschaften und landwirtschaftlichen Systemen mit hohem Umweltwert
</t>
    </r>
    <r>
      <rPr>
        <sz val="12"/>
        <color theme="1"/>
        <rFont val="Calibri"/>
        <family val="2"/>
        <scheme val="minor"/>
      </rPr>
      <t>a.) Schutz von Weinbergen</t>
    </r>
  </si>
  <si>
    <t>2. Ausweitung der Umsetzung von ökologischen Schwerpunktberei-chen bzw. Brachen (10% ökologische Schwerpunktfläche Prämien höhe abh. Der Kultur)</t>
  </si>
  <si>
    <t>10 bis 42</t>
  </si>
  <si>
    <t>b.) Ackerland</t>
  </si>
  <si>
    <t>b.) Gartenbaukulturen</t>
  </si>
  <si>
    <t>c.) Dauerkulutren</t>
  </si>
  <si>
    <t>d.) Weinbau</t>
  </si>
  <si>
    <t>10 - 948</t>
  </si>
  <si>
    <t>10 - 304</t>
  </si>
  <si>
    <t>4. Erhaltung von Ökosystemleistung auf landwirtschaftlichen Flächen</t>
  </si>
  <si>
    <r>
      <rPr>
        <b/>
        <sz val="12"/>
        <color theme="1"/>
        <rFont val="Calibri"/>
        <family val="2"/>
        <scheme val="minor"/>
      </rPr>
      <t>3. Umsetzung verbesserter Verfahren zur Vegetationsbedekcung bei gleichzeitiger Förderung der biologischen Vielfalt, e</t>
    </r>
    <r>
      <rPr>
        <sz val="12"/>
        <color theme="1"/>
        <rFont val="Calibri"/>
        <family val="2"/>
        <scheme val="minor"/>
      </rPr>
      <t xml:space="preserve">rfordert Ausarbeitung eines Biodiversitätsplans (mehrjährig)
</t>
    </r>
  </si>
  <si>
    <t>a.) Dauerkulturen</t>
  </si>
  <si>
    <t>120 - 1440</t>
  </si>
  <si>
    <t>5. Spezifische Maßnahmen für Bestäuber a</t>
  </si>
  <si>
    <t>a.) in Dauerkulturen</t>
  </si>
  <si>
    <t>b.) in Dauerkulutren in Natura 2000-Gebieten</t>
  </si>
  <si>
    <t>d.) auf Ackerland</t>
  </si>
  <si>
    <t>c.) in Dauerkulturen in nitratgefährdeten Gebieten</t>
  </si>
  <si>
    <t>e.) auf Ackerland in Natura 2000-Gebieten</t>
  </si>
  <si>
    <t>a.) Zweinutzungsrinder</t>
  </si>
  <si>
    <t>f.) auf Ackerland in nitratgefährdeten Gebieten</t>
  </si>
  <si>
    <t>b.) Rindvieh</t>
  </si>
  <si>
    <t>c.) Milchvieh</t>
  </si>
  <si>
    <t>d.) Büffel</t>
  </si>
  <si>
    <t>e.) Ziegen</t>
  </si>
  <si>
    <t>f.) Schafe</t>
  </si>
  <si>
    <t>g.) Schweine</t>
  </si>
  <si>
    <t xml:space="preserve">h.) Kälber mit weißem Fleisch </t>
  </si>
  <si>
    <t>Verringerung der Resistenz gegen antimikrobielle Mittel und den Tierschutz (pro Tier jeweils)
Stufe 1</t>
  </si>
  <si>
    <t>Stufe 2
a.) Milchvieh, Zweinutzungsrinder und Fleischrinder</t>
  </si>
  <si>
    <t xml:space="preserve">b.) Halbwildschweine </t>
  </si>
  <si>
    <t xml:space="preserve">a.) in Dauerkulturen </t>
  </si>
  <si>
    <t>b.) in Dauerkulturen in Natura 2000-Gebieten</t>
  </si>
  <si>
    <t>a.) Olivenhaine mit besonderem Landschaftwerts</t>
  </si>
  <si>
    <t>b.) Olivenhaine mit besonderem Landschaftswert in Natura 2000-Gebieten</t>
  </si>
  <si>
    <t>c.) Olivenhaine mit besonderem Landschaftswert in nitratgefährdeten Gebieten</t>
  </si>
  <si>
    <t>4. Extensive Futterbauweise mit Fruchtfolge</t>
  </si>
  <si>
    <t>b.) in Natura 2000-Gebieten</t>
  </si>
  <si>
    <t>c.) in nitratgefährdeten Gebieten</t>
  </si>
  <si>
    <t>1. Verringerung der Resistenz gegen antimikrobielle Mittel und den Tierschutz (pro Tier jeweils)
Stufe 1</t>
  </si>
  <si>
    <r>
      <rPr>
        <b/>
        <sz val="12"/>
        <rFont val="Calibri"/>
        <family val="2"/>
        <scheme val="minor"/>
      </rPr>
      <t>2. Kohlenstoffspeicherung und Nährstoffmanagement auf der Basis von Bodenproben</t>
    </r>
    <r>
      <rPr>
        <sz val="12"/>
        <rFont val="Calibri"/>
        <family val="2"/>
        <scheme val="minor"/>
      </rPr>
      <t xml:space="preserve"> (teilweise Verzicht auf Pflanzenschutzmittel) (Punktesystem: jährliche Zahlung auf Grundlage der für die durchgeführten Maßnahmen zugeschriebenen Punkte (1 Punkt = 100 PLN)</t>
    </r>
  </si>
  <si>
    <t>a) Extensive Nutzung von Grünland (5 Punkte)</t>
  </si>
  <si>
    <t>b) Winterzwischenfrüchte/Zwischenfrüchte (5 Punkte)</t>
  </si>
  <si>
    <t>c) Erstellung und Einhaltung eines Düngeplans (Basis) (1 Punkt)</t>
  </si>
  <si>
    <t>d) Düngeplan mit Kalkung (5 Punkte)</t>
  </si>
  <si>
    <t>e) Diversifizierte Anbaustruktur (3 Punkte)</t>
  </si>
  <si>
    <t>f) Gülleausbringung auf Ackerflächen innerhalb von 12 Std. nach Antragstellung (zur Verkürzung der Verweildauer auf Feldoberfläche zur Ammoniakemissionenreduzierung) (2 Punkte)</t>
  </si>
  <si>
    <t>g) Ausbringung von Flüssigdüngern durch andere Methoden als Verspritzen (3 Punkte)</t>
  </si>
  <si>
    <t>Mittelzuweisung für ÖR bis 2026</t>
  </si>
  <si>
    <t>a.) Olivenhaine mit besonderem Landschaftswert</t>
  </si>
  <si>
    <t>3. Schutz von Olivenhainen mit besonderem Landschaftswert</t>
  </si>
  <si>
    <r>
      <t xml:space="preserve">3. Verzicht auf PSM (5 Optionen)
</t>
    </r>
    <r>
      <rPr>
        <sz val="12"/>
        <color theme="1"/>
        <rFont val="Calibri"/>
        <family val="2"/>
        <scheme val="minor"/>
      </rPr>
      <t>1. a.) Vollständiger Verzicht auf PSM und Herbizide</t>
    </r>
  </si>
  <si>
    <t>Vielfältige Kulturen</t>
  </si>
  <si>
    <t>Dauerkulturen</t>
  </si>
  <si>
    <t>Ökolandbau</t>
  </si>
  <si>
    <t>Landschaftselemente</t>
  </si>
  <si>
    <t>Grünland</t>
  </si>
  <si>
    <t>b.) in Dauerkuluturen in Natura 2000-Gebieten</t>
  </si>
  <si>
    <t>Nährstoffmanagement</t>
  </si>
  <si>
    <t>Präzisionslandwirtschaft</t>
  </si>
  <si>
    <t>Dauergrünland</t>
  </si>
  <si>
    <t>Gesamtbetrieb</t>
  </si>
  <si>
    <t>Bodenschutz</t>
  </si>
  <si>
    <t>Integrierter Pflanzenbau</t>
  </si>
  <si>
    <r>
      <t xml:space="preserve">3. Dauergrünland: </t>
    </r>
    <r>
      <rPr>
        <sz val="12"/>
        <color theme="1"/>
        <rFont val="Calibri"/>
        <family val="2"/>
        <scheme val="minor"/>
      </rPr>
      <t>Vom 1. Januar bis 31. Dezember haben Sie Dauergrünland. Ihr Grundstück ist sichtbar bedeckt und ab dem 1. Januar 2023 pflügen Sie das Land nicht mehr. Leichtes Bearbeiten des Bodens ist erlaubt, wenn die Abdeckung sichtbar bleibt. Auf maximal 10 % der Parzelle dürfen Sie Pflanzenschutzmittel verwenden</t>
    </r>
  </si>
  <si>
    <t>Sortenspezifisch</t>
  </si>
  <si>
    <t>Landschaftselemente/Brachen</t>
  </si>
  <si>
    <t>Art. 31 Abs. 7</t>
  </si>
  <si>
    <t>Artenschutz</t>
  </si>
  <si>
    <t xml:space="preserve"> Mittelzuweisung (gesamt)</t>
  </si>
  <si>
    <t>b.) Gras, Grünfutterpflanzen</t>
  </si>
  <si>
    <t>a.) Sommerkulturen/Dauerkulturen</t>
  </si>
  <si>
    <t>109 - 824</t>
  </si>
  <si>
    <t>a.) Ackerland</t>
  </si>
  <si>
    <t>5. Verbesserung landschaftsprägender agroforstwirtschaftlicher Ökosysteme</t>
  </si>
  <si>
    <t>6. Managementpraktiken unter Verwendung eines digitalen Input-Managements und einer Anwendung zur Überwachung von Umweltparametern (abhängig der Kultur)</t>
  </si>
  <si>
    <t>7. Umweltmanagement von Tierhaltungssystemen (Abwanderung von degradierten Weiden) (abh. der Nutztierart)</t>
  </si>
  <si>
    <r>
      <rPr>
        <b/>
        <sz val="12"/>
        <color theme="1"/>
        <rFont val="Calibri"/>
        <family val="2"/>
        <scheme val="minor"/>
      </rPr>
      <t xml:space="preserve">8. Erhaltung und Schutz von Kulturpflanzen auf terrassierten Flächen </t>
    </r>
    <r>
      <rPr>
        <sz val="12"/>
        <color theme="1"/>
        <rFont val="Calibri"/>
        <family val="2"/>
        <scheme val="minor"/>
      </rPr>
      <t xml:space="preserve">(auch Dauerkulturen) (zur Erosionsminderung) </t>
    </r>
  </si>
  <si>
    <t>4. Anwendungen der Kreislaufwirtschaft (Kompostierung) in der Landwirtschaft (abhängig des Anbausystems)</t>
  </si>
  <si>
    <r>
      <t xml:space="preserve">4. Anwendungen der Kreislaufwirtschaft (Kompostierung) in der Landwirtschaft (abhängig des Anbausystems)
</t>
    </r>
    <r>
      <rPr>
        <sz val="12"/>
        <color theme="1"/>
        <rFont val="Calibri"/>
        <family val="2"/>
        <scheme val="minor"/>
      </rPr>
      <t>a.) Ackerland</t>
    </r>
  </si>
  <si>
    <t>6. Managementpraktiken unter Verwendung eines digitalen Input-Managements und einer 
Anwendung zur Überwachung von Umweltparametern (abhängig der Kultur)</t>
  </si>
  <si>
    <t>7. Umweltmanagement von Tierhaltungssystemen (Abwanderung von degradierten Weiden)</t>
  </si>
  <si>
    <t>9. Erhaltung der Methoden des ökologischen Landbaus und der Viehzucht (abhängig der Kulture und Region</t>
  </si>
  <si>
    <t>2. Ausweitung der Umsetzung von ökologischen Schwerpunktbereichen bzw. Brachen (10% ökologische Schwerpunktfläche Prämien höhe abh. Der Kultur)</t>
  </si>
  <si>
    <r>
      <rPr>
        <b/>
        <sz val="12"/>
        <color theme="1"/>
        <rFont val="Calibri"/>
        <family val="2"/>
        <scheme val="minor"/>
      </rPr>
      <t xml:space="preserve">3. Anwendung des integrierten Pflanzenschutzes mit Zwischenfrüchten </t>
    </r>
    <r>
      <rPr>
        <sz val="12"/>
        <color theme="1"/>
        <rFont val="Calibri"/>
        <family val="2"/>
        <scheme val="minor"/>
      </rPr>
      <t>(mindestens dreijährig)</t>
    </r>
  </si>
  <si>
    <t>Kategorien 2</t>
  </si>
  <si>
    <t>Kategorie 1</t>
  </si>
  <si>
    <t>Ackerland</t>
  </si>
  <si>
    <t>a) &lt; 10 ha</t>
  </si>
  <si>
    <t>GVE-Maßnahme</t>
  </si>
  <si>
    <r>
      <rPr>
        <b/>
        <sz val="12"/>
        <color theme="1"/>
        <rFont val="Calibri"/>
        <family val="2"/>
        <scheme val="minor"/>
      </rPr>
      <t xml:space="preserve">3. Umsetzung verbesserter Verfahren zur Vegetationsbedeckung bei gleichzeitiger Förderung der biologischen Vielfalt, </t>
    </r>
    <r>
      <rPr>
        <sz val="12"/>
        <color theme="1"/>
        <rFont val="Calibri"/>
        <family val="2"/>
        <scheme val="minor"/>
      </rPr>
      <t>erfordert Ausarbeitung eines Biodiversitätsplans (mehrjährig)
a.) Dauerkulturen</t>
    </r>
  </si>
  <si>
    <r>
      <rPr>
        <b/>
        <sz val="12"/>
        <color theme="1"/>
        <rFont val="Calibri"/>
        <family val="2"/>
        <scheme val="minor"/>
      </rPr>
      <t>1. Begrünung Ackerflächen - Zwischenfruchtanbau, 7 Aktionen</t>
    </r>
    <r>
      <rPr>
        <sz val="12"/>
        <color theme="1"/>
        <rFont val="Calibri"/>
        <family val="2"/>
        <scheme val="minor"/>
      </rPr>
      <t xml:space="preserve">
Aktion 1: Ansaat von mindestens 5 insektenblütigen
Pflanzenfamilien</t>
    </r>
  </si>
  <si>
    <t>€/GVE</t>
  </si>
  <si>
    <t>b.) Schweine</t>
  </si>
  <si>
    <r>
      <rPr>
        <b/>
        <sz val="12"/>
        <color theme="1"/>
        <rFont val="Calibri"/>
        <family val="2"/>
        <scheme val="minor"/>
      </rPr>
      <t>Stufe 2 (mit Weidehaltung)</t>
    </r>
    <r>
      <rPr>
        <sz val="12"/>
        <color theme="1"/>
        <rFont val="Calibri"/>
        <family val="2"/>
        <scheme val="minor"/>
      </rPr>
      <t xml:space="preserve">
a.) Milchvieh, Zweinutzungsrinder und Fleischrinder</t>
    </r>
  </si>
  <si>
    <t>2. Unkrautbekämpfung in Dauerkulturen (Verbot von chem. Bekämpfung)</t>
  </si>
  <si>
    <t>Aktion 2a:  Biodiversitätsinseln</t>
  </si>
  <si>
    <t>Aktion 6: Mehrjahreszuschlag Konservierende Landwirtschaft - Aussaat direkt auf beregneten Ackerflächen Balearische Inseln</t>
  </si>
  <si>
    <t>Aktion 3: Fruchtfolge mit pflanzenverbessernden Arten auf bewässerten Anbauflächen Balearische Inseln</t>
  </si>
  <si>
    <t>Aktion 4: Konservierende Landwirtschaft - Direktsaat auf bewässertem Ackerland Balearische Inseln</t>
  </si>
  <si>
    <t>Alles</t>
  </si>
  <si>
    <t>5. Verbesserung des Wohlbefindens von Jungrindern in der Mast</t>
  </si>
  <si>
    <r>
      <rPr>
        <b/>
        <sz val="12"/>
        <rFont val="Calibri"/>
        <family val="2"/>
        <scheme val="minor"/>
      </rPr>
      <t>1. Umweltfreundliche Praktiken auf Ackerland</t>
    </r>
    <r>
      <rPr>
        <sz val="12"/>
        <rFont val="Calibri"/>
        <family val="2"/>
        <scheme val="minor"/>
      </rPr>
      <t xml:space="preserve"> - Gesamtbetriebsansatz mit erhöhten Grundvoraussetzungen (z. B. 5% GLÖZ 8, Diversifizierung der Anbaufläche, Förderung der C-Bindung durch Minimalbearbeitung)</t>
    </r>
  </si>
  <si>
    <t>4 bis 5 Jahre</t>
  </si>
  <si>
    <t>max. 2 Jahre</t>
  </si>
  <si>
    <t xml:space="preserve">b) Bio-Kartoffeln, Zuckerrüben und Gemüse </t>
  </si>
  <si>
    <t>5. Dauergrünland mit geringerem Viehbesatz (zur Senkung des Viehbesatzes) Grundbeihilfe (mind. 0,6 GVE - 3 GVE)</t>
  </si>
  <si>
    <t>alle 3 Jahre</t>
  </si>
  <si>
    <t>(gemittelt) pro Tier: 20</t>
  </si>
  <si>
    <t>zusätzlich: 100</t>
  </si>
  <si>
    <t>alle 5 Jahre</t>
  </si>
  <si>
    <t>Sommergetreide: 350
Faunamischung: 1.500
Frühjahrkultur: 350</t>
  </si>
  <si>
    <t>Aktion 4: Faunafreundliche Spätkulturen</t>
  </si>
  <si>
    <t xml:space="preserve">13. Fortgesetzter ökologischer Landbau 
</t>
  </si>
  <si>
    <t>0 - 5 ha</t>
  </si>
  <si>
    <t>5 - 75 ha</t>
  </si>
  <si>
    <t>&gt; 75 ha</t>
  </si>
  <si>
    <t>pro Tier: 321</t>
  </si>
  <si>
    <t>pro Tier: 129</t>
  </si>
  <si>
    <t>pro Tier:128</t>
  </si>
  <si>
    <t>a) Hirtenzucht 1 (Milchkühe)</t>
  </si>
  <si>
    <t>b) Hirtenzucht 2 (Jungrinder - Färsen)</t>
  </si>
  <si>
    <t>c) Hirtenzucht 3 (Schafe und Ziegen)</t>
  </si>
  <si>
    <t>max. 3 Jahre</t>
  </si>
  <si>
    <t>zusätzlich 150</t>
  </si>
  <si>
    <t>zusätzlich 110</t>
  </si>
  <si>
    <t>zusätzlich 340</t>
  </si>
  <si>
    <t>zusätzlich 60</t>
  </si>
  <si>
    <t>zusätzlich 50</t>
  </si>
  <si>
    <t>zusätzlich 15</t>
  </si>
  <si>
    <t>Natura 2000</t>
  </si>
  <si>
    <t>vielfältige Kulturen</t>
  </si>
  <si>
    <t>e) Übergang: Feldfrüchte in Fruchtfolge</t>
  </si>
  <si>
    <t>b) Für Grünlandstreifen, sofern mindestens 10 % der Ackerfläche als ökologisch bewirtschaftet ausgewiesen sind (gemeint sind GLÖZ 8-Flächen</t>
  </si>
  <si>
    <t xml:space="preserve">ÖR </t>
  </si>
  <si>
    <t>Anteil an ÖR-Budget in %</t>
  </si>
  <si>
    <t>2. Ökoplan für den ökologischen Landbau (auch: mind. 20% der Flächen bereits umgestellt)</t>
  </si>
  <si>
    <t>12. Umwandlung von Ackerland Land in Grünland</t>
  </si>
  <si>
    <t xml:space="preserve">Aktion 1: Extensive Beweidung </t>
  </si>
  <si>
    <t>Extensive Beweidung</t>
  </si>
  <si>
    <t>Agroforst</t>
  </si>
  <si>
    <t>Tierwohl</t>
  </si>
  <si>
    <t>PSM-Reduktion</t>
  </si>
  <si>
    <t>implizit</t>
  </si>
  <si>
    <t>Brache</t>
  </si>
  <si>
    <t>22. Ökologischer Landbau:</t>
  </si>
  <si>
    <t>21. Holziges Element (andere holzige Elemente)</t>
  </si>
  <si>
    <t>20. Gehölziges Element (Hecke, Hecke, Strauch)</t>
  </si>
  <si>
    <t>19. Grünbrache</t>
  </si>
  <si>
    <t>18. Pufferstreifen mit Kräutern (entlang Grünland)</t>
  </si>
  <si>
    <t>11. Vorzeitige Ernte (spät. 31. Oktober)</t>
  </si>
  <si>
    <t>Zwischenfrüchte zur Verringerung der Stickstoffverluste</t>
  </si>
  <si>
    <t>Zwischenfrucht zur Frühjahresbearbeitung</t>
  </si>
  <si>
    <r>
      <rPr>
        <b/>
        <sz val="12"/>
        <color theme="1"/>
        <rFont val="Calibri"/>
        <family val="2"/>
        <scheme val="minor"/>
      </rPr>
      <t>2. Zwischenfrüchte zur C-Bindung, Zwischenfrüchte sowie Frühjahrsbestellung zur Verringerung von N-Verlusten</t>
    </r>
    <r>
      <rPr>
        <b/>
        <sz val="12"/>
        <color rgb="FFFF0000"/>
        <rFont val="Calibri"/>
        <family val="2"/>
        <scheme val="minor"/>
      </rPr>
      <t xml:space="preserve"> </t>
    </r>
    <r>
      <rPr>
        <sz val="12"/>
        <color rgb="FFFF0000"/>
        <rFont val="Calibri"/>
        <family val="2"/>
        <scheme val="minor"/>
      </rPr>
      <t xml:space="preserve">
</t>
    </r>
    <r>
      <rPr>
        <sz val="12"/>
        <rFont val="Calibri"/>
        <family val="2"/>
        <scheme val="minor"/>
      </rPr>
      <t>Zwischenfrüchte (mittelgroße Kulturen)</t>
    </r>
  </si>
  <si>
    <t>8. Anpassungen des Futtermittelmanagements in Rinderbetrieben zur Verringerung der Emissionen Treibhausgasemissionen (abgekürzt: Rinderfuttermanagement) (mind. 10 und. 125 Tiere max.)</t>
  </si>
  <si>
    <t>7. Wiederherstellung von Grünland mit hohem Naturwert (HNV)</t>
  </si>
  <si>
    <t>6. Förderung biol. Vielfalt und Nachhaltigkeit</t>
  </si>
  <si>
    <r>
      <rPr>
        <b/>
        <sz val="12"/>
        <color theme="1"/>
        <rFont val="Calibri"/>
        <family val="2"/>
        <scheme val="minor"/>
      </rPr>
      <t xml:space="preserve">4. Extensivierung von Grünland mit Mahd </t>
    </r>
    <r>
      <rPr>
        <sz val="12"/>
        <color theme="1"/>
        <rFont val="Calibri"/>
        <family val="2"/>
        <scheme val="minor"/>
      </rPr>
      <t xml:space="preserve">( zur THG-Emissionsreduzierung) </t>
    </r>
  </si>
  <si>
    <r>
      <rPr>
        <b/>
        <sz val="12"/>
        <color theme="1"/>
        <rFont val="Calibri"/>
        <family val="2"/>
        <scheme val="minor"/>
      </rPr>
      <t xml:space="preserve">3. Umwelt- und klimafreundliches Grünland </t>
    </r>
    <r>
      <rPr>
        <sz val="12"/>
        <color theme="1"/>
        <rFont val="Calibri"/>
        <family val="2"/>
        <scheme val="minor"/>
      </rPr>
      <t xml:space="preserve">(zur Unterstützung für die Verlängerung der Umtriebszeit) </t>
    </r>
  </si>
  <si>
    <t>teilweise implizit</t>
  </si>
  <si>
    <t>9. Erhaltung der Methoden des ökologischen Landbaus und der Viehzucht (abhängig der Kulturen und Region)</t>
  </si>
  <si>
    <t>Öko-Regelungen auf EU-Ebene - Stand 05.09.2023 - Quelle: EU-GAP Nationale Strategiepläne; NABU/BMUV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</si>
</sst>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17" x14ac:knownFonts="1">
    <font>
      <sz val="12"/>
      <color theme="1"/>
      <name val="Calibri"/>
      <family val="2"/>
      <scheme val="minor"/>
    </font>
    <font>
      <b/>
      <sz val="12"/>
      <color theme="1"/>
      <name val="Calibri"/>
      <family val="2"/>
      <scheme val="minor"/>
    </font>
    <font>
      <sz val="12"/>
      <name val="Calibri"/>
      <family val="2"/>
      <scheme val="minor"/>
    </font>
    <font>
      <b/>
      <sz val="12"/>
      <name val="Calibri"/>
      <family val="2"/>
      <scheme val="minor"/>
    </font>
    <font>
      <b/>
      <sz val="10"/>
      <color theme="1"/>
      <name val="Calibri"/>
      <family val="2"/>
      <scheme val="minor"/>
    </font>
    <font>
      <sz val="9"/>
      <color indexed="81"/>
      <name val="Segoe UI"/>
      <family val="2"/>
    </font>
    <font>
      <b/>
      <sz val="9"/>
      <color indexed="81"/>
      <name val="Segoe UI"/>
      <family val="2"/>
    </font>
    <font>
      <sz val="8"/>
      <name val="Calibri"/>
      <family val="2"/>
      <scheme val="minor"/>
    </font>
    <font>
      <u/>
      <sz val="12"/>
      <color theme="1"/>
      <name val="Calibri"/>
      <family val="2"/>
      <scheme val="minor"/>
    </font>
    <font>
      <b/>
      <sz val="12"/>
      <color rgb="FFFF0000"/>
      <name val="Calibri"/>
      <family val="2"/>
      <scheme val="minor"/>
    </font>
    <font>
      <sz val="12"/>
      <color rgb="FFFF0000"/>
      <name val="Calibri"/>
      <family val="2"/>
      <scheme val="minor"/>
    </font>
    <font>
      <sz val="12"/>
      <color rgb="FF000000"/>
      <name val="Calibri"/>
      <family val="2"/>
      <scheme val="minor"/>
    </font>
    <font>
      <b/>
      <sz val="12"/>
      <color rgb="FF000000"/>
      <name val="Calibri"/>
      <family val="2"/>
      <scheme val="minor"/>
    </font>
    <font>
      <sz val="12"/>
      <color theme="5" tint="-0.249977111117893"/>
      <name val="Calibri"/>
      <family val="2"/>
      <scheme val="minor"/>
    </font>
    <font>
      <sz val="10"/>
      <color theme="1"/>
      <name val="Calibri"/>
      <family val="2"/>
      <scheme val="minor"/>
    </font>
    <font>
      <b/>
      <sz val="12"/>
      <color rgb="FFFF99FF"/>
      <name val="Calibri"/>
      <family val="2"/>
      <scheme val="minor"/>
    </font>
    <font>
      <sz val="12"/>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2" tint="-9.9978637043366805E-2"/>
        <bgColor indexed="64"/>
      </patternFill>
    </fill>
  </fills>
  <borders count="65">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top style="thin">
        <color auto="1"/>
      </top>
      <bottom style="medium">
        <color auto="1"/>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right/>
      <top style="medium">
        <color auto="1"/>
      </top>
      <bottom style="mediumDashed">
        <color auto="1"/>
      </bottom>
      <diagonal/>
    </border>
    <border>
      <left style="medium">
        <color auto="1"/>
      </left>
      <right style="thin">
        <color auto="1"/>
      </right>
      <top/>
      <bottom style="medium">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Dashed">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mediumDashed">
        <color auto="1"/>
      </bottom>
      <diagonal/>
    </border>
    <border>
      <left style="medium">
        <color auto="1"/>
      </left>
      <right style="thin">
        <color auto="1"/>
      </right>
      <top style="medium">
        <color auto="1"/>
      </top>
      <bottom style="thick">
        <color auto="1"/>
      </bottom>
      <diagonal/>
    </border>
    <border>
      <left/>
      <right/>
      <top style="medium">
        <color auto="1"/>
      </top>
      <bottom style="thick">
        <color auto="1"/>
      </bottom>
      <diagonal/>
    </border>
    <border>
      <left style="thin">
        <color auto="1"/>
      </left>
      <right style="thin">
        <color auto="1"/>
      </right>
      <top style="medium">
        <color auto="1"/>
      </top>
      <bottom style="thick">
        <color auto="1"/>
      </bottom>
      <diagonal/>
    </border>
    <border>
      <left/>
      <right style="medium">
        <color auto="1"/>
      </right>
      <top/>
      <bottom/>
      <diagonal/>
    </border>
    <border>
      <left/>
      <right style="medium">
        <color auto="1"/>
      </right>
      <top style="thin">
        <color auto="1"/>
      </top>
      <bottom/>
      <diagonal/>
    </border>
    <border>
      <left/>
      <right style="thin">
        <color indexed="64"/>
      </right>
      <top style="medium">
        <color auto="1"/>
      </top>
      <bottom style="thick">
        <color auto="1"/>
      </bottom>
      <diagonal/>
    </border>
    <border>
      <left style="thin">
        <color auto="1"/>
      </left>
      <right/>
      <top style="thin">
        <color auto="1"/>
      </top>
      <bottom style="thin">
        <color indexed="64"/>
      </bottom>
      <diagonal/>
    </border>
    <border>
      <left/>
      <right style="thin">
        <color auto="1"/>
      </right>
      <top/>
      <bottom style="thin">
        <color auto="1"/>
      </bottom>
      <diagonal/>
    </border>
    <border>
      <left/>
      <right style="thin">
        <color auto="1"/>
      </right>
      <top style="thin">
        <color auto="1"/>
      </top>
      <bottom style="thin">
        <color indexed="64"/>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style="mediumDashed">
        <color auto="1"/>
      </top>
      <bottom/>
      <diagonal/>
    </border>
    <border>
      <left/>
      <right style="thin">
        <color auto="1"/>
      </right>
      <top style="medium">
        <color auto="1"/>
      </top>
      <bottom style="medium">
        <color indexed="64"/>
      </bottom>
      <diagonal/>
    </border>
    <border>
      <left style="thin">
        <color auto="1"/>
      </left>
      <right style="thin">
        <color auto="1"/>
      </right>
      <top style="mediumDashed">
        <color auto="1"/>
      </top>
      <bottom/>
      <diagonal/>
    </border>
    <border>
      <left style="thin">
        <color auto="1"/>
      </left>
      <right style="medium">
        <color auto="1"/>
      </right>
      <top/>
      <bottom style="thin">
        <color indexed="64"/>
      </bottom>
      <diagonal/>
    </border>
    <border>
      <left style="medium">
        <color auto="1"/>
      </left>
      <right style="medium">
        <color auto="1"/>
      </right>
      <top/>
      <bottom style="thin">
        <color indexed="64"/>
      </bottom>
      <diagonal/>
    </border>
    <border>
      <left style="thin">
        <color auto="1"/>
      </left>
      <right style="medium">
        <color auto="1"/>
      </right>
      <top style="thin">
        <color auto="1"/>
      </top>
      <bottom style="thin">
        <color indexed="64"/>
      </bottom>
      <diagonal/>
    </border>
    <border>
      <left style="thin">
        <color auto="1"/>
      </left>
      <right style="medium">
        <color auto="1"/>
      </right>
      <top style="medium">
        <color auto="1"/>
      </top>
      <bottom style="thin">
        <color indexed="64"/>
      </bottom>
      <diagonal/>
    </border>
    <border>
      <left style="thin">
        <color auto="1"/>
      </left>
      <right style="thin">
        <color indexed="64"/>
      </right>
      <top style="thick">
        <color auto="1"/>
      </top>
      <bottom/>
      <diagonal/>
    </border>
    <border>
      <left style="medium">
        <color auto="1"/>
      </left>
      <right style="thin">
        <color auto="1"/>
      </right>
      <top style="thick">
        <color auto="1"/>
      </top>
      <bottom/>
      <diagonal/>
    </border>
  </borders>
  <cellStyleXfs count="2">
    <xf numFmtId="0" fontId="0" fillId="0" borderId="0"/>
    <xf numFmtId="43" fontId="16" fillId="0" borderId="0" applyFont="0" applyFill="0" applyBorder="0" applyAlignment="0" applyProtection="0"/>
  </cellStyleXfs>
  <cellXfs count="992">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0" fillId="0" borderId="8" xfId="0" applyBorder="1"/>
    <xf numFmtId="0" fontId="0" fillId="0" borderId="13" xfId="0" applyBorder="1"/>
    <xf numFmtId="0" fontId="0" fillId="0" borderId="7" xfId="0" applyBorder="1" applyAlignment="1">
      <alignment vertical="center" wrapText="1"/>
    </xf>
    <xf numFmtId="0" fontId="1" fillId="0" borderId="0" xfId="0" applyFont="1" applyAlignment="1">
      <alignment vertical="center" wrapText="1"/>
    </xf>
    <xf numFmtId="0" fontId="0" fillId="0" borderId="0" xfId="0" applyAlignment="1">
      <alignment horizontal="left" vertical="center" wrapText="1" indent="2"/>
    </xf>
    <xf numFmtId="0" fontId="0" fillId="0" borderId="2" xfId="0" applyBorder="1"/>
    <xf numFmtId="0" fontId="0" fillId="0" borderId="1" xfId="0" applyBorder="1" applyAlignment="1">
      <alignment horizontal="left" vertical="center" wrapText="1" indent="2"/>
    </xf>
    <xf numFmtId="0" fontId="1" fillId="0" borderId="19" xfId="0" applyFont="1" applyBorder="1" applyAlignment="1">
      <alignment horizontal="center" vertical="center"/>
    </xf>
    <xf numFmtId="4" fontId="0" fillId="0" borderId="0" xfId="0" applyNumberFormat="1"/>
    <xf numFmtId="0" fontId="1" fillId="0" borderId="0" xfId="0" applyFont="1"/>
    <xf numFmtId="3" fontId="0" fillId="0" borderId="0" xfId="0" applyNumberFormat="1" applyAlignment="1">
      <alignment horizontal="right" vertical="center"/>
    </xf>
    <xf numFmtId="0" fontId="1" fillId="0" borderId="1" xfId="0" applyFont="1" applyBorder="1"/>
    <xf numFmtId="0" fontId="0" fillId="0" borderId="1" xfId="0" applyBorder="1"/>
    <xf numFmtId="0" fontId="0" fillId="0" borderId="7" xfId="0" applyBorder="1"/>
    <xf numFmtId="0" fontId="0" fillId="0" borderId="14" xfId="0" applyBorder="1"/>
    <xf numFmtId="4" fontId="0" fillId="0" borderId="1" xfId="0" applyNumberFormat="1" applyBorder="1"/>
    <xf numFmtId="0" fontId="8" fillId="0" borderId="7" xfId="0" applyFont="1" applyBorder="1"/>
    <xf numFmtId="0" fontId="1" fillId="0" borderId="13" xfId="0" applyFont="1" applyBorder="1"/>
    <xf numFmtId="0" fontId="1" fillId="0" borderId="14" xfId="0" applyFont="1" applyBorder="1"/>
    <xf numFmtId="0" fontId="0" fillId="0" borderId="19" xfId="0" applyBorder="1" applyAlignment="1">
      <alignment horizontal="left" vertical="center" wrapText="1"/>
    </xf>
    <xf numFmtId="0" fontId="1" fillId="0" borderId="0" xfId="0" applyFont="1" applyAlignment="1">
      <alignment vertical="center"/>
    </xf>
    <xf numFmtId="4" fontId="0" fillId="0" borderId="0" xfId="0" applyNumberFormat="1" applyAlignment="1">
      <alignment vertical="center"/>
    </xf>
    <xf numFmtId="0" fontId="0" fillId="0" borderId="0" xfId="0" applyAlignment="1">
      <alignment vertical="center"/>
    </xf>
    <xf numFmtId="0" fontId="0" fillId="0" borderId="30" xfId="0" applyBorder="1" applyAlignment="1">
      <alignment vertical="center"/>
    </xf>
    <xf numFmtId="0" fontId="0" fillId="0" borderId="8" xfId="0"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1" fillId="0" borderId="3" xfId="0" applyFont="1" applyBorder="1" applyAlignment="1">
      <alignment vertical="center"/>
    </xf>
    <xf numFmtId="0" fontId="0" fillId="0" borderId="3" xfId="0" applyBorder="1" applyAlignment="1">
      <alignment vertical="center"/>
    </xf>
    <xf numFmtId="0" fontId="0" fillId="0" borderId="43" xfId="0" applyBorder="1" applyAlignment="1">
      <alignment vertical="center"/>
    </xf>
    <xf numFmtId="0" fontId="1" fillId="0" borderId="19" xfId="0" applyFont="1" applyBorder="1" applyAlignment="1">
      <alignment horizontal="left" vertical="center" wrapText="1"/>
    </xf>
    <xf numFmtId="0" fontId="0" fillId="0" borderId="30" xfId="0" applyBorder="1" applyAlignment="1">
      <alignment horizontal="left" vertical="center" wrapText="1"/>
    </xf>
    <xf numFmtId="0" fontId="1" fillId="0" borderId="33" xfId="0" applyFont="1" applyBorder="1" applyAlignment="1">
      <alignment horizontal="left" vertical="center" wrapText="1"/>
    </xf>
    <xf numFmtId="0" fontId="1" fillId="0" borderId="20" xfId="0" applyFont="1" applyBorder="1" applyAlignment="1">
      <alignment horizontal="left" vertical="center" wrapText="1"/>
    </xf>
    <xf numFmtId="0" fontId="0" fillId="0" borderId="33" xfId="0" applyBorder="1" applyAlignment="1">
      <alignment horizontal="left" vertical="center" wrapText="1"/>
    </xf>
    <xf numFmtId="0" fontId="0" fillId="0" borderId="19" xfId="0" applyBorder="1" applyAlignment="1">
      <alignment horizontal="left" vertical="center"/>
    </xf>
    <xf numFmtId="0" fontId="0" fillId="0" borderId="32" xfId="0" applyBorder="1" applyAlignment="1">
      <alignment horizontal="left" vertical="center" wrapText="1"/>
    </xf>
    <xf numFmtId="0" fontId="1" fillId="0" borderId="30" xfId="0" applyFont="1" applyBorder="1" applyAlignment="1">
      <alignment horizontal="left" vertical="center" wrapText="1"/>
    </xf>
    <xf numFmtId="0" fontId="0" fillId="0" borderId="3" xfId="0" applyBorder="1" applyAlignment="1">
      <alignment horizontal="left" vertical="center" wrapText="1"/>
    </xf>
    <xf numFmtId="0" fontId="1" fillId="0" borderId="32" xfId="0" applyFont="1" applyBorder="1" applyAlignment="1">
      <alignment horizontal="left" vertical="center" wrapText="1"/>
    </xf>
    <xf numFmtId="0" fontId="1" fillId="0" borderId="31" xfId="0" applyFont="1" applyBorder="1" applyAlignment="1">
      <alignment horizontal="left" vertical="center" wrapText="1"/>
    </xf>
    <xf numFmtId="0" fontId="1" fillId="3" borderId="19" xfId="0" applyFont="1" applyFill="1" applyBorder="1" applyAlignment="1">
      <alignment horizontal="left" vertical="center" wrapText="1"/>
    </xf>
    <xf numFmtId="0" fontId="0" fillId="0" borderId="18" xfId="0" applyBorder="1" applyAlignment="1">
      <alignment horizontal="left" vertical="center"/>
    </xf>
    <xf numFmtId="0" fontId="1" fillId="0" borderId="3" xfId="0" applyFont="1" applyBorder="1" applyAlignment="1">
      <alignment horizontal="left" vertical="center" wrapText="1"/>
    </xf>
    <xf numFmtId="0" fontId="0" fillId="0" borderId="32" xfId="0" applyBorder="1" applyAlignment="1">
      <alignment horizontal="left" vertical="center"/>
    </xf>
    <xf numFmtId="0" fontId="0" fillId="0" borderId="3" xfId="0" applyBorder="1" applyAlignment="1">
      <alignment horizontal="left" vertical="center"/>
    </xf>
    <xf numFmtId="0" fontId="0" fillId="0" borderId="31" xfId="0" applyBorder="1" applyAlignment="1">
      <alignment horizontal="left" vertical="center" wrapText="1"/>
    </xf>
    <xf numFmtId="1" fontId="1" fillId="0" borderId="0" xfId="0" applyNumberFormat="1" applyFont="1" applyAlignment="1">
      <alignment vertical="center"/>
    </xf>
    <xf numFmtId="1" fontId="0" fillId="0" borderId="0" xfId="0" applyNumberFormat="1" applyAlignment="1">
      <alignment vertical="center"/>
    </xf>
    <xf numFmtId="1" fontId="0" fillId="0" borderId="7" xfId="0" applyNumberFormat="1" applyBorder="1" applyAlignment="1">
      <alignment vertical="center"/>
    </xf>
    <xf numFmtId="1" fontId="0" fillId="0" borderId="1" xfId="0" applyNumberFormat="1" applyBorder="1" applyAlignment="1">
      <alignment vertical="center"/>
    </xf>
    <xf numFmtId="1" fontId="1" fillId="0" borderId="2" xfId="0" applyNumberFormat="1" applyFont="1" applyBorder="1" applyAlignment="1">
      <alignment vertical="center"/>
    </xf>
    <xf numFmtId="1" fontId="0" fillId="0" borderId="2" xfId="0" applyNumberFormat="1" applyBorder="1" applyAlignment="1">
      <alignment vertical="center"/>
    </xf>
    <xf numFmtId="3" fontId="0" fillId="0" borderId="7" xfId="0" applyNumberFormat="1" applyBorder="1" applyAlignment="1">
      <alignment vertical="center"/>
    </xf>
    <xf numFmtId="1" fontId="1" fillId="0" borderId="46" xfId="0" applyNumberFormat="1" applyFont="1" applyBorder="1" applyAlignment="1">
      <alignment horizontal="center" vertical="center"/>
    </xf>
    <xf numFmtId="3" fontId="0" fillId="0" borderId="14" xfId="0" applyNumberFormat="1" applyBorder="1" applyAlignment="1">
      <alignment vertical="center"/>
    </xf>
    <xf numFmtId="3" fontId="0" fillId="0" borderId="7" xfId="0" applyNumberFormat="1" applyBorder="1" applyAlignment="1">
      <alignment horizontal="right" vertical="center"/>
    </xf>
    <xf numFmtId="0" fontId="1" fillId="3" borderId="3" xfId="0" applyFont="1" applyFill="1" applyBorder="1" applyAlignment="1">
      <alignment horizontal="left" vertical="center" wrapText="1"/>
    </xf>
    <xf numFmtId="0" fontId="0" fillId="0" borderId="3" xfId="0" applyBorder="1" applyAlignment="1">
      <alignment horizontal="left" vertical="center" wrapText="1" indent="2"/>
    </xf>
    <xf numFmtId="3" fontId="0" fillId="0" borderId="30" xfId="0" applyNumberFormat="1" applyBorder="1" applyAlignment="1">
      <alignment horizontal="right" vertical="center"/>
    </xf>
    <xf numFmtId="3" fontId="0" fillId="0" borderId="5" xfId="0" applyNumberFormat="1" applyBorder="1" applyAlignment="1">
      <alignment horizontal="right" vertical="center"/>
    </xf>
    <xf numFmtId="3" fontId="11" fillId="0" borderId="0" xfId="0" applyNumberFormat="1" applyFont="1" applyAlignment="1">
      <alignment horizontal="right" vertical="center"/>
    </xf>
    <xf numFmtId="3" fontId="11" fillId="0" borderId="1" xfId="0" applyNumberFormat="1" applyFont="1" applyBorder="1" applyAlignment="1">
      <alignment horizontal="right" vertical="center"/>
    </xf>
    <xf numFmtId="3" fontId="11" fillId="0" borderId="13" xfId="0" applyNumberFormat="1" applyFont="1" applyBorder="1" applyAlignment="1">
      <alignment horizontal="right" vertical="center"/>
    </xf>
    <xf numFmtId="3" fontId="0" fillId="0" borderId="3" xfId="0" applyNumberFormat="1" applyBorder="1" applyAlignment="1">
      <alignment horizontal="right" vertical="center"/>
    </xf>
    <xf numFmtId="3" fontId="12" fillId="0" borderId="19" xfId="0" applyNumberFormat="1" applyFont="1" applyBorder="1" applyAlignment="1">
      <alignment horizontal="right" vertical="center"/>
    </xf>
    <xf numFmtId="3" fontId="12" fillId="0" borderId="33" xfId="0" applyNumberFormat="1" applyFont="1" applyBorder="1" applyAlignment="1">
      <alignment horizontal="right" vertical="center"/>
    </xf>
    <xf numFmtId="3" fontId="12" fillId="0" borderId="20" xfId="0" applyNumberFormat="1" applyFont="1" applyBorder="1" applyAlignment="1">
      <alignment horizontal="right" vertical="center"/>
    </xf>
    <xf numFmtId="0" fontId="10" fillId="7" borderId="0" xfId="0" applyFont="1" applyFill="1" applyAlignment="1">
      <alignment horizontal="center" vertical="center"/>
    </xf>
    <xf numFmtId="0" fontId="1" fillId="0" borderId="28" xfId="0" applyFont="1" applyBorder="1" applyAlignment="1">
      <alignment horizontal="left" vertical="center" wrapText="1"/>
    </xf>
    <xf numFmtId="0" fontId="0" fillId="0" borderId="23" xfId="0" applyBorder="1" applyAlignment="1">
      <alignment horizontal="left" vertical="center"/>
    </xf>
    <xf numFmtId="0" fontId="1" fillId="0" borderId="26" xfId="0" applyFont="1" applyBorder="1" applyAlignment="1">
      <alignment horizontal="left" vertical="center" wrapText="1"/>
    </xf>
    <xf numFmtId="3" fontId="12" fillId="0" borderId="31" xfId="0" applyNumberFormat="1" applyFont="1" applyBorder="1" applyAlignment="1">
      <alignment horizontal="right" vertical="center"/>
    </xf>
    <xf numFmtId="0" fontId="0" fillId="0" borderId="23" xfId="0" applyBorder="1" applyAlignment="1">
      <alignment horizontal="left" vertical="center" wrapText="1" indent="2"/>
    </xf>
    <xf numFmtId="0" fontId="1" fillId="0" borderId="23" xfId="0" applyFont="1" applyBorder="1" applyAlignment="1">
      <alignment horizontal="left" vertical="center" wrapText="1"/>
    </xf>
    <xf numFmtId="3" fontId="12" fillId="0" borderId="14" xfId="0" applyNumberFormat="1" applyFont="1" applyBorder="1" applyAlignment="1">
      <alignment horizontal="right" vertical="center"/>
    </xf>
    <xf numFmtId="3" fontId="12" fillId="0" borderId="0" xfId="0" applyNumberFormat="1" applyFont="1" applyAlignment="1">
      <alignment horizontal="right" vertical="center"/>
    </xf>
    <xf numFmtId="0" fontId="0" fillId="0" borderId="25" xfId="0" applyBorder="1" applyAlignment="1">
      <alignment horizontal="left" vertical="center" wrapText="1" indent="2"/>
    </xf>
    <xf numFmtId="0" fontId="1" fillId="0" borderId="22" xfId="0" applyFont="1" applyBorder="1" applyAlignment="1">
      <alignment horizontal="left" vertical="center" wrapText="1"/>
    </xf>
    <xf numFmtId="3" fontId="12" fillId="0" borderId="13" xfId="0" applyNumberFormat="1" applyFont="1" applyBorder="1" applyAlignment="1">
      <alignment horizontal="right" vertical="center"/>
    </xf>
    <xf numFmtId="0" fontId="1" fillId="0" borderId="1" xfId="0" applyFont="1" applyBorder="1" applyAlignment="1">
      <alignment horizontal="left" vertical="center" wrapText="1"/>
    </xf>
    <xf numFmtId="0" fontId="1" fillId="0" borderId="46" xfId="0" applyFont="1" applyBorder="1" applyAlignment="1">
      <alignment horizontal="left" vertical="center" wrapText="1"/>
    </xf>
    <xf numFmtId="0" fontId="1" fillId="0" borderId="5" xfId="0" applyFont="1" applyBorder="1" applyAlignment="1">
      <alignment horizontal="left" vertical="center"/>
    </xf>
    <xf numFmtId="3" fontId="1" fillId="0" borderId="0" xfId="0" applyNumberFormat="1" applyFont="1" applyAlignment="1">
      <alignment vertical="center"/>
    </xf>
    <xf numFmtId="3" fontId="1" fillId="0" borderId="7" xfId="0" applyNumberFormat="1" applyFont="1" applyBorder="1" applyAlignment="1">
      <alignment vertical="center"/>
    </xf>
    <xf numFmtId="3" fontId="1" fillId="0" borderId="14" xfId="0" applyNumberFormat="1" applyFont="1" applyBorder="1" applyAlignment="1">
      <alignment vertical="center"/>
    </xf>
    <xf numFmtId="3" fontId="0" fillId="0" borderId="0" xfId="0" applyNumberFormat="1" applyAlignment="1">
      <alignment vertical="center"/>
    </xf>
    <xf numFmtId="3" fontId="0" fillId="0" borderId="5" xfId="0" applyNumberFormat="1" applyBorder="1" applyAlignment="1">
      <alignment vertical="center"/>
    </xf>
    <xf numFmtId="3" fontId="0" fillId="0" borderId="3" xfId="0" applyNumberFormat="1" applyBorder="1" applyAlignment="1">
      <alignment vertical="center"/>
    </xf>
    <xf numFmtId="3" fontId="0" fillId="0" borderId="41" xfId="0" applyNumberFormat="1" applyBorder="1" applyAlignment="1">
      <alignment vertical="center"/>
    </xf>
    <xf numFmtId="3" fontId="0" fillId="0" borderId="43" xfId="0" applyNumberFormat="1" applyBorder="1" applyAlignment="1">
      <alignment vertical="center"/>
    </xf>
    <xf numFmtId="3" fontId="0" fillId="0" borderId="46" xfId="0" applyNumberFormat="1" applyBorder="1" applyAlignment="1">
      <alignment vertical="center"/>
    </xf>
    <xf numFmtId="3" fontId="0" fillId="0" borderId="48" xfId="0" applyNumberFormat="1" applyBorder="1" applyAlignment="1">
      <alignment vertical="center"/>
    </xf>
    <xf numFmtId="3" fontId="1" fillId="2" borderId="0" xfId="0" applyNumberFormat="1" applyFont="1" applyFill="1" applyAlignment="1">
      <alignment vertical="center"/>
    </xf>
    <xf numFmtId="3" fontId="0" fillId="0" borderId="6" xfId="0" applyNumberFormat="1" applyBorder="1" applyAlignment="1">
      <alignment horizontal="right" vertical="center"/>
    </xf>
    <xf numFmtId="0" fontId="1" fillId="0" borderId="0" xfId="0" applyFont="1" applyAlignment="1">
      <alignment horizontal="left" vertical="center" wrapText="1"/>
    </xf>
    <xf numFmtId="0" fontId="1" fillId="0" borderId="9" xfId="0" applyFont="1" applyBorder="1" applyAlignment="1">
      <alignment vertical="center"/>
    </xf>
    <xf numFmtId="3" fontId="9" fillId="2" borderId="0" xfId="0" applyNumberFormat="1" applyFont="1" applyFill="1" applyAlignment="1">
      <alignment horizontal="right" vertical="center"/>
    </xf>
    <xf numFmtId="0" fontId="0" fillId="0" borderId="48" xfId="0" applyBorder="1" applyAlignment="1">
      <alignment horizontal="left" vertical="center" wrapText="1"/>
    </xf>
    <xf numFmtId="3" fontId="0" fillId="0" borderId="14" xfId="0" applyNumberFormat="1" applyBorder="1" applyAlignment="1">
      <alignment horizontal="right" vertical="center"/>
    </xf>
    <xf numFmtId="3" fontId="0" fillId="0" borderId="46" xfId="0" applyNumberFormat="1" applyBorder="1" applyAlignment="1">
      <alignment horizontal="right" vertical="center"/>
    </xf>
    <xf numFmtId="0" fontId="9" fillId="0" borderId="8" xfId="0" applyFont="1" applyBorder="1" applyAlignment="1">
      <alignment horizontal="center" vertical="center" wrapText="1"/>
    </xf>
    <xf numFmtId="3" fontId="0" fillId="0" borderId="19" xfId="0" applyNumberFormat="1" applyBorder="1" applyAlignment="1">
      <alignment horizontal="right" vertical="center"/>
    </xf>
    <xf numFmtId="3" fontId="0" fillId="0" borderId="33" xfId="0" applyNumberFormat="1" applyBorder="1" applyAlignment="1">
      <alignment horizontal="right" vertical="center"/>
    </xf>
    <xf numFmtId="0" fontId="0" fillId="4" borderId="5" xfId="0" applyFill="1" applyBorder="1" applyAlignment="1">
      <alignment horizontal="left" vertical="center"/>
    </xf>
    <xf numFmtId="3" fontId="0" fillId="0" borderId="43" xfId="0" applyNumberFormat="1" applyBorder="1" applyAlignment="1">
      <alignment horizontal="right" vertical="center"/>
    </xf>
    <xf numFmtId="3" fontId="13" fillId="0" borderId="0" xfId="0" applyNumberFormat="1" applyFont="1" applyAlignment="1">
      <alignment horizontal="right" vertical="center"/>
    </xf>
    <xf numFmtId="0" fontId="0" fillId="0" borderId="19" xfId="0" applyBorder="1" applyAlignment="1">
      <alignment horizontal="left" vertical="center" wrapText="1" indent="2"/>
    </xf>
    <xf numFmtId="0" fontId="1" fillId="0" borderId="19" xfId="0" applyFont="1" applyBorder="1" applyAlignment="1">
      <alignment horizontal="left" vertical="center"/>
    </xf>
    <xf numFmtId="3" fontId="2" fillId="0" borderId="0" xfId="0" applyNumberFormat="1" applyFont="1" applyAlignment="1">
      <alignment horizontal="right" vertical="center"/>
    </xf>
    <xf numFmtId="0" fontId="0" fillId="0" borderId="33" xfId="0" applyBorder="1" applyAlignment="1">
      <alignment horizontal="left" vertical="center" wrapText="1" indent="2"/>
    </xf>
    <xf numFmtId="0" fontId="1" fillId="0" borderId="31" xfId="0" applyFont="1" applyBorder="1" applyAlignment="1">
      <alignment horizontal="left" vertical="center"/>
    </xf>
    <xf numFmtId="3" fontId="1" fillId="0" borderId="14" xfId="0" applyNumberFormat="1" applyFont="1" applyBorder="1" applyAlignment="1">
      <alignment horizontal="right" vertical="center"/>
    </xf>
    <xf numFmtId="3" fontId="1" fillId="0" borderId="48" xfId="0" applyNumberFormat="1" applyFont="1" applyBorder="1" applyAlignment="1">
      <alignment horizontal="right" vertical="center"/>
    </xf>
    <xf numFmtId="0" fontId="0" fillId="0" borderId="49" xfId="0" applyBorder="1"/>
    <xf numFmtId="0" fontId="0" fillId="0" borderId="5" xfId="0" applyBorder="1" applyAlignment="1">
      <alignment horizontal="left" vertical="center"/>
    </xf>
    <xf numFmtId="3" fontId="0" fillId="0" borderId="0" xfId="0" applyNumberFormat="1"/>
    <xf numFmtId="3" fontId="0" fillId="0" borderId="1" xfId="0" applyNumberFormat="1" applyBorder="1" applyAlignment="1">
      <alignment horizontal="right" vertical="center"/>
    </xf>
    <xf numFmtId="0" fontId="1" fillId="5" borderId="0" xfId="0" applyFont="1" applyFill="1" applyAlignment="1">
      <alignment horizontal="left" vertical="center" wrapText="1"/>
    </xf>
    <xf numFmtId="0" fontId="0" fillId="5" borderId="0" xfId="0" applyFill="1" applyAlignment="1">
      <alignment horizontal="left" vertical="center" wrapText="1"/>
    </xf>
    <xf numFmtId="3" fontId="0" fillId="0" borderId="1" xfId="0" applyNumberFormat="1" applyBorder="1" applyAlignment="1">
      <alignment vertical="center"/>
    </xf>
    <xf numFmtId="3" fontId="0" fillId="5" borderId="0" xfId="0" applyNumberFormat="1" applyFill="1" applyAlignment="1">
      <alignment horizontal="center" vertical="center" wrapText="1"/>
    </xf>
    <xf numFmtId="3" fontId="0" fillId="5" borderId="5" xfId="0" applyNumberFormat="1" applyFill="1" applyBorder="1" applyAlignment="1">
      <alignment horizontal="center" vertical="center" wrapText="1"/>
    </xf>
    <xf numFmtId="3" fontId="1" fillId="5" borderId="5" xfId="0" applyNumberFormat="1" applyFont="1" applyFill="1" applyBorder="1" applyAlignment="1">
      <alignment horizontal="center" vertical="center" wrapText="1"/>
    </xf>
    <xf numFmtId="3" fontId="0" fillId="5" borderId="12" xfId="0" applyNumberFormat="1" applyFill="1" applyBorder="1" applyAlignment="1">
      <alignment horizontal="center" vertical="center" wrapText="1"/>
    </xf>
    <xf numFmtId="3" fontId="0" fillId="0" borderId="6" xfId="0" applyNumberFormat="1" applyBorder="1" applyAlignment="1">
      <alignment vertical="center"/>
    </xf>
    <xf numFmtId="3" fontId="1" fillId="0" borderId="46" xfId="0" applyNumberFormat="1" applyFont="1" applyBorder="1" applyAlignment="1">
      <alignment vertical="center"/>
    </xf>
    <xf numFmtId="0" fontId="0" fillId="0" borderId="0" xfId="0" applyAlignment="1">
      <alignment horizontal="left" vertical="center"/>
    </xf>
    <xf numFmtId="0" fontId="0" fillId="0" borderId="19" xfId="0" applyBorder="1" applyAlignment="1">
      <alignment vertical="center"/>
    </xf>
    <xf numFmtId="0" fontId="0" fillId="0" borderId="33" xfId="0" applyBorder="1" applyAlignment="1">
      <alignment vertical="center"/>
    </xf>
    <xf numFmtId="0" fontId="0" fillId="4" borderId="0" xfId="0" applyFill="1" applyAlignment="1">
      <alignment horizontal="left" vertical="center"/>
    </xf>
    <xf numFmtId="0" fontId="0" fillId="0" borderId="3" xfId="0" applyBorder="1" applyAlignment="1">
      <alignment horizontal="center" vertical="center"/>
    </xf>
    <xf numFmtId="4" fontId="0" fillId="5" borderId="5" xfId="0" applyNumberFormat="1" applyFill="1" applyBorder="1" applyAlignment="1">
      <alignment horizontal="right" vertical="center" wrapText="1"/>
    </xf>
    <xf numFmtId="3" fontId="0" fillId="5" borderId="5" xfId="0" applyNumberFormat="1" applyFill="1" applyBorder="1" applyAlignment="1">
      <alignment horizontal="right" vertical="center" wrapText="1"/>
    </xf>
    <xf numFmtId="3" fontId="0" fillId="0" borderId="0" xfId="0" applyNumberFormat="1" applyAlignment="1">
      <alignment horizontal="right" vertical="center" wrapText="1"/>
    </xf>
    <xf numFmtId="3" fontId="0" fillId="0" borderId="19" xfId="0" applyNumberFormat="1" applyBorder="1" applyAlignment="1">
      <alignment horizontal="right" vertical="center" wrapText="1"/>
    </xf>
    <xf numFmtId="3" fontId="0" fillId="0" borderId="1" xfId="0" applyNumberFormat="1" applyBorder="1" applyAlignment="1">
      <alignment horizontal="right" vertical="center" wrapText="1"/>
    </xf>
    <xf numFmtId="3" fontId="0" fillId="0" borderId="2" xfId="0" applyNumberFormat="1" applyBorder="1" applyAlignment="1">
      <alignment horizontal="right" vertical="center"/>
    </xf>
    <xf numFmtId="3" fontId="0" fillId="5" borderId="0" xfId="0" applyNumberFormat="1" applyFill="1" applyAlignment="1">
      <alignment horizontal="right" vertical="center" wrapText="1"/>
    </xf>
    <xf numFmtId="1" fontId="1" fillId="0" borderId="4" xfId="0" applyNumberFormat="1" applyFont="1" applyBorder="1" applyAlignment="1">
      <alignment vertical="center"/>
    </xf>
    <xf numFmtId="0" fontId="0" fillId="0" borderId="19" xfId="0" applyBorder="1" applyAlignment="1">
      <alignment horizontal="left" vertical="center" wrapText="1" indent="3"/>
    </xf>
    <xf numFmtId="0" fontId="0" fillId="0" borderId="33" xfId="0" applyBorder="1" applyAlignment="1">
      <alignment horizontal="left" vertical="center" wrapText="1" indent="3"/>
    </xf>
    <xf numFmtId="3" fontId="1" fillId="5" borderId="5" xfId="0" applyNumberFormat="1" applyFont="1" applyFill="1" applyBorder="1" applyAlignment="1">
      <alignment horizontal="right" vertical="center" wrapText="1"/>
    </xf>
    <xf numFmtId="0" fontId="0" fillId="5" borderId="0" xfId="0" applyFill="1"/>
    <xf numFmtId="0" fontId="0" fillId="0" borderId="3" xfId="0" applyBorder="1"/>
    <xf numFmtId="3" fontId="9" fillId="5" borderId="5" xfId="0" applyNumberFormat="1" applyFont="1" applyFill="1" applyBorder="1" applyAlignment="1">
      <alignment horizontal="right" vertical="center" wrapText="1"/>
    </xf>
    <xf numFmtId="3" fontId="0" fillId="5" borderId="12" xfId="0" applyNumberFormat="1" applyFill="1" applyBorder="1" applyAlignment="1">
      <alignment horizontal="right" vertical="center" wrapText="1"/>
    </xf>
    <xf numFmtId="3" fontId="0" fillId="0" borderId="13" xfId="0" applyNumberFormat="1" applyBorder="1" applyAlignment="1">
      <alignment horizontal="right" vertical="center"/>
    </xf>
    <xf numFmtId="3" fontId="0" fillId="0" borderId="20" xfId="0" applyNumberFormat="1" applyBorder="1" applyAlignment="1">
      <alignment horizontal="right" vertical="center" wrapText="1"/>
    </xf>
    <xf numFmtId="3" fontId="0" fillId="0" borderId="49" xfId="0" applyNumberFormat="1" applyBorder="1"/>
    <xf numFmtId="3" fontId="0" fillId="0" borderId="13" xfId="0" applyNumberFormat="1" applyBorder="1" applyAlignment="1">
      <alignment vertical="center"/>
    </xf>
    <xf numFmtId="3" fontId="0" fillId="0" borderId="7" xfId="0" applyNumberFormat="1" applyBorder="1" applyAlignment="1">
      <alignment horizontal="right"/>
    </xf>
    <xf numFmtId="3" fontId="0" fillId="0" borderId="1" xfId="0" applyNumberFormat="1" applyBorder="1" applyAlignment="1">
      <alignment horizontal="right"/>
    </xf>
    <xf numFmtId="3" fontId="0" fillId="0" borderId="0" xfId="0" applyNumberFormat="1" applyAlignment="1">
      <alignment horizontal="right"/>
    </xf>
    <xf numFmtId="3" fontId="1" fillId="5" borderId="12" xfId="0" applyNumberFormat="1" applyFont="1" applyFill="1" applyBorder="1" applyAlignment="1">
      <alignment horizontal="right" vertical="center" wrapText="1"/>
    </xf>
    <xf numFmtId="3" fontId="0" fillId="0" borderId="42" xfId="0" applyNumberFormat="1" applyBorder="1" applyAlignment="1">
      <alignment horizontal="right" vertical="center"/>
    </xf>
    <xf numFmtId="3" fontId="2" fillId="5" borderId="5" xfId="0" applyNumberFormat="1" applyFont="1" applyFill="1" applyBorder="1" applyAlignment="1">
      <alignment horizontal="right" vertical="center" wrapText="1"/>
    </xf>
    <xf numFmtId="3" fontId="0" fillId="0" borderId="2" xfId="0" applyNumberFormat="1" applyBorder="1" applyAlignment="1">
      <alignment horizontal="right"/>
    </xf>
    <xf numFmtId="3" fontId="0" fillId="5" borderId="5" xfId="0" applyNumberFormat="1" applyFill="1" applyBorder="1" applyAlignment="1">
      <alignment horizontal="right"/>
    </xf>
    <xf numFmtId="3" fontId="0" fillId="0" borderId="41" xfId="0" applyNumberFormat="1" applyBorder="1" applyAlignment="1">
      <alignment horizontal="right" vertical="center"/>
    </xf>
    <xf numFmtId="3" fontId="0" fillId="0" borderId="49" xfId="0" applyNumberFormat="1" applyBorder="1" applyAlignment="1">
      <alignment horizontal="right"/>
    </xf>
    <xf numFmtId="3" fontId="1" fillId="2" borderId="0" xfId="0" applyNumberFormat="1" applyFont="1" applyFill="1" applyAlignment="1">
      <alignment horizontal="right" vertical="center"/>
    </xf>
    <xf numFmtId="0" fontId="0" fillId="3" borderId="19" xfId="0" applyFill="1" applyBorder="1" applyAlignment="1">
      <alignment horizontal="left" vertical="center" wrapText="1" indent="2"/>
    </xf>
    <xf numFmtId="0" fontId="0" fillId="0" borderId="30" xfId="0" applyBorder="1" applyAlignment="1">
      <alignment horizontal="left" vertical="center" wrapText="1" indent="2"/>
    </xf>
    <xf numFmtId="3" fontId="0" fillId="0" borderId="12" xfId="0" applyNumberFormat="1" applyBorder="1" applyAlignment="1">
      <alignment vertical="center"/>
    </xf>
    <xf numFmtId="3" fontId="1" fillId="2" borderId="1" xfId="0" applyNumberFormat="1" applyFont="1" applyFill="1" applyBorder="1" applyAlignment="1">
      <alignment vertical="center"/>
    </xf>
    <xf numFmtId="0" fontId="0" fillId="0" borderId="5" xfId="0" applyBorder="1" applyAlignment="1">
      <alignment vertical="center"/>
    </xf>
    <xf numFmtId="3" fontId="1" fillId="2" borderId="5" xfId="0" applyNumberFormat="1" applyFont="1" applyFill="1" applyBorder="1" applyAlignment="1">
      <alignment horizontal="right" vertical="center"/>
    </xf>
    <xf numFmtId="3" fontId="2" fillId="5" borderId="0" xfId="0" applyNumberFormat="1" applyFont="1" applyFill="1" applyAlignment="1">
      <alignment horizontal="right" vertical="center" wrapText="1"/>
    </xf>
    <xf numFmtId="3" fontId="9" fillId="2" borderId="1" xfId="0" applyNumberFormat="1" applyFont="1" applyFill="1" applyBorder="1" applyAlignment="1">
      <alignment vertical="center"/>
    </xf>
    <xf numFmtId="3" fontId="1" fillId="0" borderId="0" xfId="0" applyNumberFormat="1" applyFont="1" applyAlignment="1">
      <alignment horizontal="right" vertical="center"/>
    </xf>
    <xf numFmtId="3" fontId="0" fillId="5" borderId="5" xfId="0" applyNumberFormat="1" applyFill="1" applyBorder="1" applyAlignment="1">
      <alignment horizontal="right" vertical="center"/>
    </xf>
    <xf numFmtId="0" fontId="2" fillId="0" borderId="19" xfId="0" applyFont="1" applyBorder="1" applyAlignment="1">
      <alignment horizontal="left" vertical="center" wrapText="1" indent="2"/>
    </xf>
    <xf numFmtId="0" fontId="0" fillId="5" borderId="0" xfId="0" applyFill="1" applyAlignment="1">
      <alignment vertical="center"/>
    </xf>
    <xf numFmtId="3" fontId="1" fillId="0" borderId="46" xfId="0" applyNumberFormat="1" applyFont="1" applyBorder="1" applyAlignment="1">
      <alignment horizontal="right" vertical="center"/>
    </xf>
    <xf numFmtId="3" fontId="2" fillId="5" borderId="12" xfId="0" applyNumberFormat="1" applyFont="1" applyFill="1" applyBorder="1" applyAlignment="1">
      <alignment horizontal="right" vertical="center" wrapText="1"/>
    </xf>
    <xf numFmtId="3" fontId="0" fillId="0" borderId="12" xfId="0" applyNumberFormat="1" applyBorder="1" applyAlignment="1">
      <alignment horizontal="right" vertical="center"/>
    </xf>
    <xf numFmtId="3" fontId="0" fillId="5" borderId="5" xfId="0" applyNumberFormat="1" applyFill="1" applyBorder="1" applyAlignment="1">
      <alignment vertical="center"/>
    </xf>
    <xf numFmtId="0" fontId="0" fillId="5" borderId="5" xfId="0" applyFill="1" applyBorder="1"/>
    <xf numFmtId="0" fontId="0" fillId="0" borderId="10" xfId="0" applyBorder="1"/>
    <xf numFmtId="3" fontId="0" fillId="0" borderId="1" xfId="0" applyNumberFormat="1" applyBorder="1"/>
    <xf numFmtId="3" fontId="1" fillId="2" borderId="1" xfId="0" applyNumberFormat="1" applyFont="1" applyFill="1" applyBorder="1"/>
    <xf numFmtId="3" fontId="0" fillId="0" borderId="0" xfId="0" applyNumberFormat="1" applyAlignment="1">
      <alignment horizontal="left" vertical="center" wrapText="1"/>
    </xf>
    <xf numFmtId="3" fontId="0" fillId="0" borderId="0" xfId="0" applyNumberFormat="1" applyAlignment="1">
      <alignment horizontal="left" vertical="center"/>
    </xf>
    <xf numFmtId="3" fontId="0" fillId="5" borderId="10" xfId="0" applyNumberFormat="1" applyFill="1" applyBorder="1" applyAlignment="1">
      <alignment horizontal="right" vertical="center" wrapText="1"/>
    </xf>
    <xf numFmtId="3" fontId="9" fillId="2" borderId="1" xfId="0" applyNumberFormat="1" applyFont="1" applyFill="1" applyBorder="1"/>
    <xf numFmtId="3" fontId="0" fillId="0" borderId="0" xfId="0" applyNumberFormat="1" applyAlignment="1">
      <alignment vertical="center" wrapText="1"/>
    </xf>
    <xf numFmtId="3" fontId="0" fillId="0" borderId="2" xfId="0" applyNumberFormat="1" applyBorder="1" applyAlignment="1">
      <alignment vertical="center"/>
    </xf>
    <xf numFmtId="3" fontId="0" fillId="0" borderId="49" xfId="0" applyNumberFormat="1" applyBorder="1" applyAlignment="1">
      <alignment vertical="center"/>
    </xf>
    <xf numFmtId="4" fontId="1" fillId="2" borderId="8" xfId="0" applyNumberFormat="1" applyFont="1" applyFill="1" applyBorder="1"/>
    <xf numFmtId="0" fontId="0" fillId="5" borderId="5" xfId="0" applyFill="1" applyBorder="1" applyAlignment="1">
      <alignment horizontal="left" vertical="center"/>
    </xf>
    <xf numFmtId="3" fontId="0" fillId="0" borderId="19" xfId="0" applyNumberFormat="1" applyBorder="1" applyAlignment="1">
      <alignment vertical="center"/>
    </xf>
    <xf numFmtId="0" fontId="0" fillId="9" borderId="5" xfId="0" applyFill="1" applyBorder="1" applyAlignment="1">
      <alignment horizontal="left" vertical="center" wrapText="1"/>
    </xf>
    <xf numFmtId="0" fontId="0" fillId="0" borderId="0" xfId="0" applyAlignment="1">
      <alignment horizontal="right" vertical="center"/>
    </xf>
    <xf numFmtId="1" fontId="0" fillId="0" borderId="49" xfId="0" applyNumberFormat="1" applyBorder="1" applyAlignment="1">
      <alignment vertical="center"/>
    </xf>
    <xf numFmtId="0" fontId="0" fillId="5" borderId="0" xfId="0" applyFill="1" applyAlignment="1">
      <alignment horizontal="right" vertical="center"/>
    </xf>
    <xf numFmtId="3" fontId="1" fillId="2" borderId="10" xfId="0" applyNumberFormat="1" applyFont="1" applyFill="1" applyBorder="1" applyAlignment="1">
      <alignment horizontal="right" vertical="center"/>
    </xf>
    <xf numFmtId="0" fontId="1" fillId="0" borderId="2" xfId="0" applyFont="1" applyBorder="1" applyAlignment="1">
      <alignment horizontal="left" vertical="center" wrapText="1"/>
    </xf>
    <xf numFmtId="4" fontId="0" fillId="0" borderId="0" xfId="0" applyNumberFormat="1" applyAlignment="1">
      <alignment horizontal="left" vertical="center"/>
    </xf>
    <xf numFmtId="3" fontId="0" fillId="0" borderId="54" xfId="0" applyNumberFormat="1" applyBorder="1" applyAlignment="1">
      <alignment vertical="center"/>
    </xf>
    <xf numFmtId="3" fontId="0" fillId="0" borderId="47" xfId="0" applyNumberFormat="1" applyBorder="1" applyAlignment="1">
      <alignment vertical="center"/>
    </xf>
    <xf numFmtId="3" fontId="1" fillId="0" borderId="5" xfId="0" applyNumberFormat="1" applyFont="1" applyBorder="1" applyAlignment="1">
      <alignment vertical="center"/>
    </xf>
    <xf numFmtId="3" fontId="1" fillId="0" borderId="1" xfId="0" applyNumberFormat="1" applyFont="1" applyBorder="1"/>
    <xf numFmtId="3" fontId="1" fillId="2" borderId="1" xfId="0" applyNumberFormat="1" applyFont="1" applyFill="1" applyBorder="1" applyAlignment="1">
      <alignment horizontal="right"/>
    </xf>
    <xf numFmtId="0" fontId="0" fillId="0" borderId="13" xfId="0" applyBorder="1" applyAlignment="1">
      <alignment vertical="center"/>
    </xf>
    <xf numFmtId="1" fontId="0" fillId="0" borderId="5" xfId="0" applyNumberFormat="1" applyBorder="1" applyAlignment="1">
      <alignment vertical="center"/>
    </xf>
    <xf numFmtId="3" fontId="1" fillId="2" borderId="13" xfId="0" applyNumberFormat="1" applyFont="1" applyFill="1" applyBorder="1" applyAlignment="1">
      <alignment vertical="center"/>
    </xf>
    <xf numFmtId="0" fontId="1" fillId="9" borderId="6" xfId="0" applyFont="1" applyFill="1" applyBorder="1" applyAlignment="1">
      <alignment horizontal="left" vertical="center" wrapText="1"/>
    </xf>
    <xf numFmtId="1" fontId="0" fillId="0" borderId="6" xfId="0" applyNumberFormat="1" applyBorder="1" applyAlignment="1">
      <alignment vertical="center"/>
    </xf>
    <xf numFmtId="1" fontId="0" fillId="0" borderId="41" xfId="0" applyNumberFormat="1" applyBorder="1" applyAlignment="1">
      <alignment vertical="center"/>
    </xf>
    <xf numFmtId="3" fontId="0" fillId="5" borderId="0" xfId="0" applyNumberFormat="1" applyFill="1" applyAlignment="1">
      <alignment horizontal="left" vertical="center" wrapText="1"/>
    </xf>
    <xf numFmtId="3" fontId="1" fillId="0" borderId="0" xfId="0" applyNumberFormat="1" applyFont="1" applyAlignment="1">
      <alignment horizontal="left" vertical="center" wrapText="1"/>
    </xf>
    <xf numFmtId="3" fontId="9" fillId="5" borderId="0" xfId="0" applyNumberFormat="1" applyFont="1" applyFill="1" applyAlignment="1">
      <alignment horizontal="right" vertical="center" wrapText="1"/>
    </xf>
    <xf numFmtId="3" fontId="0" fillId="5" borderId="13" xfId="0" applyNumberFormat="1" applyFill="1" applyBorder="1" applyAlignment="1">
      <alignment horizontal="right" vertical="center" wrapText="1"/>
    </xf>
    <xf numFmtId="0" fontId="1" fillId="0" borderId="0" xfId="0" applyFont="1" applyAlignment="1">
      <alignment horizontal="left" vertical="center"/>
    </xf>
    <xf numFmtId="1" fontId="0" fillId="0" borderId="19" xfId="0" applyNumberFormat="1" applyBorder="1" applyAlignment="1">
      <alignment vertical="center"/>
    </xf>
    <xf numFmtId="0" fontId="0" fillId="5" borderId="49" xfId="0" applyFill="1" applyBorder="1" applyAlignment="1">
      <alignment horizontal="left" vertical="center" wrapText="1"/>
    </xf>
    <xf numFmtId="0" fontId="0" fillId="5" borderId="5" xfId="0" applyFill="1" applyBorder="1" applyAlignment="1">
      <alignment horizontal="left" vertical="center" wrapText="1"/>
    </xf>
    <xf numFmtId="3" fontId="0" fillId="0" borderId="33" xfId="0" applyNumberFormat="1" applyBorder="1" applyAlignment="1">
      <alignment vertical="center"/>
    </xf>
    <xf numFmtId="3" fontId="1" fillId="0" borderId="31" xfId="0" applyNumberFormat="1" applyFont="1" applyBorder="1" applyAlignment="1">
      <alignment vertical="center"/>
    </xf>
    <xf numFmtId="0" fontId="0" fillId="5" borderId="5" xfId="0" applyFill="1" applyBorder="1" applyAlignment="1">
      <alignment vertical="center"/>
    </xf>
    <xf numFmtId="0" fontId="0" fillId="0" borderId="32" xfId="0" applyBorder="1" applyAlignment="1">
      <alignment vertical="center"/>
    </xf>
    <xf numFmtId="1" fontId="0" fillId="0" borderId="3" xfId="0" applyNumberFormat="1" applyBorder="1" applyAlignment="1">
      <alignment vertical="center"/>
    </xf>
    <xf numFmtId="4" fontId="0" fillId="5" borderId="0" xfId="0" applyNumberFormat="1" applyFill="1"/>
    <xf numFmtId="4" fontId="0" fillId="0" borderId="5" xfId="0" applyNumberFormat="1" applyBorder="1"/>
    <xf numFmtId="3" fontId="1" fillId="5" borderId="14" xfId="0" applyNumberFormat="1" applyFont="1" applyFill="1" applyBorder="1" applyAlignment="1">
      <alignment horizontal="center" vertical="center" wrapText="1"/>
    </xf>
    <xf numFmtId="3" fontId="1" fillId="0" borderId="46" xfId="0" applyNumberFormat="1" applyFont="1" applyBorder="1" applyAlignment="1">
      <alignment horizontal="center" vertical="center"/>
    </xf>
    <xf numFmtId="1" fontId="1" fillId="5" borderId="46" xfId="0" applyNumberFormat="1" applyFont="1" applyFill="1" applyBorder="1" applyAlignment="1">
      <alignment horizontal="center" vertical="center" wrapText="1"/>
    </xf>
    <xf numFmtId="3" fontId="1" fillId="5" borderId="46" xfId="0" applyNumberFormat="1" applyFont="1" applyFill="1" applyBorder="1" applyAlignment="1">
      <alignment horizontal="center" vertical="center"/>
    </xf>
    <xf numFmtId="1" fontId="1" fillId="5" borderId="14" xfId="0" applyNumberFormat="1"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0" borderId="14" xfId="0" applyFont="1" applyBorder="1" applyAlignment="1">
      <alignment horizontal="center" vertical="center"/>
    </xf>
    <xf numFmtId="0" fontId="1" fillId="0" borderId="31" xfId="0" applyFont="1" applyBorder="1" applyAlignment="1">
      <alignment horizontal="center" vertical="center"/>
    </xf>
    <xf numFmtId="0" fontId="1" fillId="0" borderId="46" xfId="0" applyFont="1" applyBorder="1" applyAlignment="1">
      <alignment horizontal="center" vertical="center"/>
    </xf>
    <xf numFmtId="0" fontId="1" fillId="5" borderId="46" xfId="0" applyFont="1" applyFill="1" applyBorder="1" applyAlignment="1">
      <alignment horizontal="center" vertical="center" wrapText="1"/>
    </xf>
    <xf numFmtId="1" fontId="1" fillId="0" borderId="31" xfId="0" applyNumberFormat="1" applyFont="1" applyBorder="1" applyAlignment="1">
      <alignment horizontal="center" vertical="center"/>
    </xf>
    <xf numFmtId="49" fontId="1" fillId="5" borderId="46" xfId="0" applyNumberFormat="1" applyFont="1" applyFill="1" applyBorder="1" applyAlignment="1">
      <alignment horizontal="center" vertical="center" wrapText="1"/>
    </xf>
    <xf numFmtId="49" fontId="1" fillId="0" borderId="14" xfId="0" applyNumberFormat="1" applyFont="1" applyBorder="1" applyAlignment="1">
      <alignment horizontal="center" vertical="center"/>
    </xf>
    <xf numFmtId="0" fontId="1" fillId="5" borderId="14" xfId="0" applyFont="1" applyFill="1" applyBorder="1" applyAlignment="1">
      <alignment horizontal="center" vertical="center" wrapText="1"/>
    </xf>
    <xf numFmtId="0" fontId="1" fillId="0" borderId="48" xfId="0" applyFont="1" applyBorder="1" applyAlignment="1">
      <alignment horizontal="left" vertical="center" wrapText="1"/>
    </xf>
    <xf numFmtId="0" fontId="1" fillId="9" borderId="46" xfId="0" applyFont="1" applyFill="1" applyBorder="1" applyAlignment="1">
      <alignment horizontal="center" vertical="center" wrapText="1"/>
    </xf>
    <xf numFmtId="49" fontId="1" fillId="0" borderId="48" xfId="0" applyNumberFormat="1" applyFont="1" applyBorder="1" applyAlignment="1">
      <alignment horizontal="center" vertical="center"/>
    </xf>
    <xf numFmtId="49" fontId="1" fillId="0" borderId="46" xfId="0" applyNumberFormat="1" applyFont="1" applyBorder="1" applyAlignment="1">
      <alignment horizontal="center" vertical="center"/>
    </xf>
    <xf numFmtId="0" fontId="0" fillId="3" borderId="3" xfId="0" applyFill="1" applyBorder="1" applyAlignment="1">
      <alignment horizontal="left" vertical="center" wrapText="1" indent="2"/>
    </xf>
    <xf numFmtId="0" fontId="0" fillId="0" borderId="3" xfId="0" applyBorder="1" applyAlignment="1">
      <alignment horizontal="left" vertical="center" wrapText="1" indent="3"/>
    </xf>
    <xf numFmtId="0" fontId="0" fillId="0" borderId="42" xfId="0" applyBorder="1" applyAlignment="1">
      <alignment horizontal="left" vertical="center" wrapText="1" indent="3"/>
    </xf>
    <xf numFmtId="0" fontId="0" fillId="0" borderId="11" xfId="0" applyBorder="1" applyAlignment="1">
      <alignment horizontal="left" vertical="center" wrapText="1"/>
    </xf>
    <xf numFmtId="0" fontId="0" fillId="5" borderId="13" xfId="0" applyFill="1" applyBorder="1" applyAlignment="1">
      <alignment horizontal="left" vertical="center" wrapText="1"/>
    </xf>
    <xf numFmtId="0" fontId="0" fillId="0" borderId="20" xfId="0" applyBorder="1" applyAlignment="1">
      <alignmen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3" fontId="1" fillId="0" borderId="13" xfId="0" applyNumberFormat="1" applyFont="1" applyBorder="1" applyAlignment="1">
      <alignment vertical="center"/>
    </xf>
    <xf numFmtId="3" fontId="1" fillId="0" borderId="12" xfId="0" applyNumberFormat="1" applyFont="1" applyBorder="1" applyAlignment="1">
      <alignment vertical="center"/>
    </xf>
    <xf numFmtId="3" fontId="0" fillId="5" borderId="6" xfId="0" applyNumberFormat="1" applyFill="1" applyBorder="1" applyAlignment="1">
      <alignment horizontal="right" vertical="center" wrapText="1"/>
    </xf>
    <xf numFmtId="3" fontId="1" fillId="0" borderId="13" xfId="0" applyNumberFormat="1" applyFont="1" applyBorder="1"/>
    <xf numFmtId="3" fontId="1" fillId="0" borderId="11" xfId="0" applyNumberFormat="1" applyFont="1" applyBorder="1" applyAlignment="1">
      <alignment vertical="center"/>
    </xf>
    <xf numFmtId="3" fontId="3" fillId="0" borderId="13" xfId="0" applyNumberFormat="1" applyFont="1" applyBorder="1" applyAlignment="1">
      <alignment vertical="center"/>
    </xf>
    <xf numFmtId="0" fontId="0" fillId="0" borderId="4" xfId="0" applyBorder="1" applyAlignment="1">
      <alignment vertical="center"/>
    </xf>
    <xf numFmtId="3" fontId="1" fillId="0" borderId="14" xfId="0" applyNumberFormat="1" applyFont="1" applyBorder="1" applyAlignment="1">
      <alignment horizontal="right" vertical="center" wrapText="1"/>
    </xf>
    <xf numFmtId="0" fontId="0" fillId="0" borderId="5" xfId="0" applyBorder="1"/>
    <xf numFmtId="3" fontId="0" fillId="0" borderId="14" xfId="0" applyNumberFormat="1" applyBorder="1"/>
    <xf numFmtId="3" fontId="1" fillId="0" borderId="14" xfId="0" applyNumberFormat="1" applyFont="1" applyBorder="1"/>
    <xf numFmtId="3" fontId="1" fillId="0" borderId="0" xfId="0" applyNumberFormat="1" applyFont="1" applyAlignment="1">
      <alignment horizontal="right" vertical="center" wrapText="1"/>
    </xf>
    <xf numFmtId="0" fontId="3" fillId="0" borderId="19" xfId="0" applyFont="1" applyBorder="1" applyAlignment="1">
      <alignment horizontal="left" vertical="center" wrapText="1"/>
    </xf>
    <xf numFmtId="0" fontId="2" fillId="0" borderId="23" xfId="0" applyFont="1" applyBorder="1" applyAlignment="1">
      <alignment horizontal="left" vertical="center" wrapText="1" indent="2"/>
    </xf>
    <xf numFmtId="0" fontId="9" fillId="7" borderId="10" xfId="0" applyFont="1" applyFill="1" applyBorder="1" applyAlignment="1">
      <alignment horizontal="right" vertical="center" wrapText="1"/>
    </xf>
    <xf numFmtId="3" fontId="10" fillId="7" borderId="5" xfId="0" applyNumberFormat="1" applyFont="1" applyFill="1" applyBorder="1" applyAlignment="1">
      <alignment horizontal="right" vertical="center" wrapText="1"/>
    </xf>
    <xf numFmtId="3" fontId="0" fillId="7" borderId="5" xfId="0" applyNumberFormat="1" applyFill="1" applyBorder="1" applyAlignment="1">
      <alignment horizontal="right" vertical="center" wrapText="1"/>
    </xf>
    <xf numFmtId="3" fontId="2" fillId="7" borderId="5" xfId="0" applyNumberFormat="1" applyFont="1" applyFill="1" applyBorder="1" applyAlignment="1">
      <alignment horizontal="right" vertical="center" wrapText="1"/>
    </xf>
    <xf numFmtId="3" fontId="9" fillId="7" borderId="5" xfId="0" applyNumberFormat="1" applyFont="1" applyFill="1" applyBorder="1" applyAlignment="1">
      <alignment horizontal="right" vertical="center" wrapText="1"/>
    </xf>
    <xf numFmtId="3" fontId="1" fillId="7" borderId="5" xfId="0" applyNumberFormat="1" applyFont="1" applyFill="1" applyBorder="1" applyAlignment="1">
      <alignment horizontal="right" vertical="center" wrapText="1"/>
    </xf>
    <xf numFmtId="3" fontId="1" fillId="7" borderId="12" xfId="0" applyNumberFormat="1" applyFont="1" applyFill="1" applyBorder="1" applyAlignment="1">
      <alignment horizontal="right" vertical="center" wrapText="1"/>
    </xf>
    <xf numFmtId="3" fontId="9" fillId="0" borderId="31" xfId="0" applyNumberFormat="1" applyFont="1" applyBorder="1" applyAlignment="1">
      <alignment horizontal="right" vertical="center"/>
    </xf>
    <xf numFmtId="3" fontId="3" fillId="0" borderId="19" xfId="0" applyNumberFormat="1" applyFont="1" applyBorder="1" applyAlignment="1">
      <alignment horizontal="right" vertical="center"/>
    </xf>
    <xf numFmtId="0" fontId="1" fillId="0" borderId="41" xfId="0" applyFont="1" applyBorder="1" applyAlignment="1">
      <alignment horizontal="left" vertical="center"/>
    </xf>
    <xf numFmtId="0" fontId="1" fillId="0" borderId="46" xfId="0" applyFont="1" applyBorder="1" applyAlignment="1">
      <alignment horizontal="left" vertical="center"/>
    </xf>
    <xf numFmtId="3" fontId="0" fillId="5" borderId="20" xfId="0" applyNumberFormat="1" applyFill="1" applyBorder="1" applyAlignment="1">
      <alignment horizontal="right" vertical="center"/>
    </xf>
    <xf numFmtId="3" fontId="1" fillId="0" borderId="0" xfId="0" applyNumberFormat="1" applyFont="1" applyAlignment="1">
      <alignment horizontal="center" vertical="center" wrapText="1"/>
    </xf>
    <xf numFmtId="3" fontId="9" fillId="2" borderId="6" xfId="0" applyNumberFormat="1" applyFont="1" applyFill="1" applyBorder="1"/>
    <xf numFmtId="3" fontId="2" fillId="0" borderId="0" xfId="0" applyNumberFormat="1" applyFont="1" applyAlignment="1">
      <alignment vertical="center"/>
    </xf>
    <xf numFmtId="3" fontId="9" fillId="2" borderId="14" xfId="0" applyNumberFormat="1" applyFont="1" applyFill="1" applyBorder="1"/>
    <xf numFmtId="3" fontId="9" fillId="2" borderId="54" xfId="0" applyNumberFormat="1" applyFont="1" applyFill="1" applyBorder="1"/>
    <xf numFmtId="0" fontId="1" fillId="0" borderId="53" xfId="0" applyFont="1" applyBorder="1" applyAlignment="1">
      <alignment horizontal="left" vertical="center" wrapText="1"/>
    </xf>
    <xf numFmtId="0" fontId="0" fillId="5" borderId="10" xfId="0" applyFill="1" applyBorder="1" applyAlignment="1">
      <alignment horizontal="left" vertical="center" wrapText="1"/>
    </xf>
    <xf numFmtId="3" fontId="1" fillId="5" borderId="12" xfId="0" applyNumberFormat="1"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0" borderId="7" xfId="0" applyFont="1" applyBorder="1" applyAlignment="1">
      <alignment vertical="center" wrapText="1"/>
    </xf>
    <xf numFmtId="0" fontId="1" fillId="0" borderId="50" xfId="0" applyFont="1" applyBorder="1" applyAlignment="1">
      <alignment vertical="center" wrapText="1"/>
    </xf>
    <xf numFmtId="3" fontId="9" fillId="2" borderId="5" xfId="0" applyNumberFormat="1" applyFont="1" applyFill="1" applyBorder="1" applyAlignment="1">
      <alignment horizontal="right" vertical="center" wrapText="1"/>
    </xf>
    <xf numFmtId="3" fontId="9" fillId="2" borderId="3" xfId="0" applyNumberFormat="1" applyFont="1" applyFill="1" applyBorder="1" applyAlignment="1">
      <alignment horizontal="right" vertical="center"/>
    </xf>
    <xf numFmtId="3" fontId="9" fillId="2" borderId="0" xfId="0" applyNumberFormat="1" applyFont="1" applyFill="1" applyAlignment="1">
      <alignment horizontal="right" vertical="center" wrapText="1"/>
    </xf>
    <xf numFmtId="0" fontId="0" fillId="0" borderId="32" xfId="0" applyBorder="1" applyAlignment="1">
      <alignment horizontal="left" vertical="center" wrapText="1" indent="2"/>
    </xf>
    <xf numFmtId="164" fontId="0" fillId="0" borderId="7" xfId="1" applyNumberFormat="1" applyFont="1" applyBorder="1"/>
    <xf numFmtId="164" fontId="0" fillId="5" borderId="7" xfId="0" applyNumberFormat="1" applyFill="1" applyBorder="1"/>
    <xf numFmtId="3" fontId="0" fillId="5" borderId="6" xfId="0" applyNumberFormat="1" applyFill="1" applyBorder="1" applyAlignment="1">
      <alignment vertical="center"/>
    </xf>
    <xf numFmtId="164" fontId="0" fillId="0" borderId="43" xfId="1" applyNumberFormat="1" applyFont="1" applyBorder="1"/>
    <xf numFmtId="3" fontId="1" fillId="0" borderId="48" xfId="0" applyNumberFormat="1" applyFont="1" applyBorder="1" applyAlignment="1">
      <alignment vertical="center"/>
    </xf>
    <xf numFmtId="164" fontId="0" fillId="0" borderId="1" xfId="1" applyNumberFormat="1" applyFont="1" applyBorder="1"/>
    <xf numFmtId="3" fontId="3" fillId="5" borderId="12" xfId="0" applyNumberFormat="1" applyFont="1" applyFill="1" applyBorder="1" applyAlignment="1">
      <alignment vertical="center"/>
    </xf>
    <xf numFmtId="3" fontId="3" fillId="0" borderId="14" xfId="0" applyNumberFormat="1" applyFont="1" applyBorder="1" applyAlignment="1">
      <alignment vertical="center"/>
    </xf>
    <xf numFmtId="3" fontId="3" fillId="0" borderId="46" xfId="0" applyNumberFormat="1" applyFont="1" applyBorder="1" applyAlignment="1">
      <alignment vertical="center"/>
    </xf>
    <xf numFmtId="3" fontId="3" fillId="0" borderId="46" xfId="0" applyNumberFormat="1" applyFont="1" applyBorder="1" applyAlignment="1">
      <alignment horizontal="right" vertical="center"/>
    </xf>
    <xf numFmtId="3" fontId="2" fillId="0" borderId="5" xfId="0" applyNumberFormat="1" applyFont="1" applyBorder="1" applyAlignment="1">
      <alignment horizontal="right" vertical="center"/>
    </xf>
    <xf numFmtId="3" fontId="2" fillId="5" borderId="13" xfId="0" applyNumberFormat="1" applyFont="1" applyFill="1" applyBorder="1" applyAlignment="1">
      <alignment horizontal="right" vertical="center" wrapText="1"/>
    </xf>
    <xf numFmtId="3" fontId="2" fillId="0" borderId="14" xfId="0" applyNumberFormat="1" applyFont="1" applyBorder="1" applyAlignment="1">
      <alignment horizontal="right" vertical="center"/>
    </xf>
    <xf numFmtId="3" fontId="2" fillId="0" borderId="46" xfId="0" applyNumberFormat="1" applyFont="1" applyBorder="1" applyAlignment="1">
      <alignment horizontal="right" vertical="center"/>
    </xf>
    <xf numFmtId="3" fontId="2" fillId="0" borderId="12" xfId="0" applyNumberFormat="1" applyFont="1" applyBorder="1" applyAlignment="1">
      <alignment horizontal="right" vertical="center"/>
    </xf>
    <xf numFmtId="3" fontId="0" fillId="11" borderId="1" xfId="0" applyNumberFormat="1" applyFill="1" applyBorder="1" applyAlignment="1">
      <alignment horizontal="right" vertical="center" wrapText="1"/>
    </xf>
    <xf numFmtId="3" fontId="0" fillId="5" borderId="41" xfId="0" applyNumberFormat="1" applyFill="1" applyBorder="1" applyAlignment="1">
      <alignment horizontal="right" vertical="center" wrapText="1"/>
    </xf>
    <xf numFmtId="3" fontId="2" fillId="5" borderId="6" xfId="0" applyNumberFormat="1" applyFont="1" applyFill="1" applyBorder="1" applyAlignment="1">
      <alignment horizontal="right" vertical="center" wrapText="1"/>
    </xf>
    <xf numFmtId="3" fontId="2" fillId="5" borderId="44" xfId="0" applyNumberFormat="1" applyFont="1" applyFill="1" applyBorder="1" applyAlignment="1">
      <alignment horizontal="right" vertical="center" wrapText="1"/>
    </xf>
    <xf numFmtId="3" fontId="9" fillId="5" borderId="12" xfId="0" applyNumberFormat="1" applyFont="1" applyFill="1" applyBorder="1" applyAlignment="1">
      <alignment horizontal="right" vertical="center" wrapText="1"/>
    </xf>
    <xf numFmtId="0" fontId="1" fillId="0" borderId="30" xfId="0" applyFont="1" applyBorder="1" applyAlignment="1">
      <alignment vertical="center" wrapText="1"/>
    </xf>
    <xf numFmtId="164" fontId="1" fillId="0" borderId="1" xfId="1" applyNumberFormat="1" applyFont="1" applyBorder="1" applyAlignment="1">
      <alignment horizontal="left" vertical="center" wrapText="1"/>
    </xf>
    <xf numFmtId="164" fontId="1" fillId="0" borderId="0" xfId="1" applyNumberFormat="1" applyFont="1" applyAlignment="1">
      <alignment horizontal="left" vertical="center" wrapText="1"/>
    </xf>
    <xf numFmtId="164" fontId="1" fillId="0" borderId="0" xfId="1" applyNumberFormat="1" applyFont="1" applyAlignment="1">
      <alignment vertical="center"/>
    </xf>
    <xf numFmtId="164" fontId="1" fillId="0" borderId="31" xfId="1" applyNumberFormat="1" applyFont="1" applyBorder="1" applyAlignment="1">
      <alignment horizontal="left" vertical="center" wrapText="1"/>
    </xf>
    <xf numFmtId="164" fontId="1" fillId="5" borderId="14" xfId="1" applyNumberFormat="1" applyFont="1" applyFill="1" applyBorder="1" applyAlignment="1">
      <alignment horizontal="center" vertical="center" wrapText="1"/>
    </xf>
    <xf numFmtId="164" fontId="1" fillId="0" borderId="14" xfId="1" applyNumberFormat="1" applyFont="1" applyBorder="1" applyAlignment="1">
      <alignment horizontal="center" vertical="center"/>
    </xf>
    <xf numFmtId="164" fontId="1" fillId="0" borderId="48" xfId="1" applyNumberFormat="1" applyFont="1" applyBorder="1" applyAlignment="1">
      <alignment horizontal="center" vertical="center"/>
    </xf>
    <xf numFmtId="164" fontId="0" fillId="5" borderId="44" xfId="1" applyNumberFormat="1" applyFont="1" applyFill="1" applyBorder="1" applyAlignment="1">
      <alignment horizontal="center" vertical="center" wrapText="1"/>
    </xf>
    <xf numFmtId="164" fontId="0" fillId="0" borderId="45" xfId="1" applyNumberFormat="1" applyFont="1" applyBorder="1" applyAlignment="1">
      <alignment horizontal="center" vertical="center"/>
    </xf>
    <xf numFmtId="164" fontId="0" fillId="0" borderId="55" xfId="1" applyNumberFormat="1" applyFont="1" applyBorder="1" applyAlignment="1">
      <alignment horizontal="center" vertical="center"/>
    </xf>
    <xf numFmtId="164" fontId="0" fillId="5" borderId="6" xfId="1" applyNumberFormat="1" applyFont="1" applyFill="1" applyBorder="1" applyAlignment="1">
      <alignment horizontal="center" vertical="center" wrapText="1"/>
    </xf>
    <xf numFmtId="164" fontId="0" fillId="0" borderId="1" xfId="1" applyNumberFormat="1" applyFont="1" applyBorder="1" applyAlignment="1">
      <alignment horizontal="center" vertical="center"/>
    </xf>
    <xf numFmtId="164" fontId="0" fillId="0" borderId="42" xfId="1" applyNumberFormat="1" applyFont="1" applyBorder="1" applyAlignment="1">
      <alignment horizontal="center" vertical="center"/>
    </xf>
    <xf numFmtId="164" fontId="0" fillId="5" borderId="12" xfId="1" applyNumberFormat="1" applyFont="1" applyFill="1" applyBorder="1" applyAlignment="1">
      <alignment horizontal="center" vertical="center" wrapText="1"/>
    </xf>
    <xf numFmtId="164" fontId="0" fillId="0" borderId="13" xfId="1" applyNumberFormat="1" applyFont="1" applyBorder="1" applyAlignment="1">
      <alignment horizontal="center" vertical="center"/>
    </xf>
    <xf numFmtId="164" fontId="0" fillId="0" borderId="11" xfId="1" applyNumberFormat="1" applyFont="1" applyBorder="1" applyAlignment="1">
      <alignment horizontal="center" vertical="center"/>
    </xf>
    <xf numFmtId="164" fontId="1" fillId="2" borderId="0" xfId="1" applyNumberFormat="1" applyFont="1" applyFill="1" applyAlignment="1">
      <alignment horizontal="left" vertical="center"/>
    </xf>
    <xf numFmtId="164" fontId="0" fillId="0" borderId="0" xfId="1" applyNumberFormat="1" applyFont="1" applyAlignment="1">
      <alignment vertical="center"/>
    </xf>
    <xf numFmtId="1" fontId="1" fillId="0" borderId="14" xfId="0" applyNumberFormat="1" applyFont="1" applyBorder="1" applyAlignment="1">
      <alignment horizontal="center" vertical="center"/>
    </xf>
    <xf numFmtId="3" fontId="0" fillId="0" borderId="11" xfId="0" applyNumberFormat="1" applyBorder="1" applyAlignment="1">
      <alignment horizontal="right" vertical="center"/>
    </xf>
    <xf numFmtId="0" fontId="0" fillId="0" borderId="11" xfId="0" applyBorder="1" applyAlignment="1">
      <alignment vertical="center"/>
    </xf>
    <xf numFmtId="3" fontId="0" fillId="5" borderId="1" xfId="0" applyNumberFormat="1" applyFill="1" applyBorder="1" applyAlignment="1">
      <alignment horizontal="right" vertical="center"/>
    </xf>
    <xf numFmtId="3" fontId="0" fillId="5" borderId="7" xfId="0" applyNumberFormat="1" applyFill="1" applyBorder="1" applyAlignment="1">
      <alignment horizontal="right" vertical="center"/>
    </xf>
    <xf numFmtId="0" fontId="1" fillId="0" borderId="14" xfId="0" applyFont="1" applyBorder="1" applyAlignment="1">
      <alignment vertical="center"/>
    </xf>
    <xf numFmtId="3" fontId="0" fillId="5" borderId="54" xfId="0" applyNumberFormat="1" applyFill="1" applyBorder="1" applyAlignment="1">
      <alignment horizontal="right" vertical="center"/>
    </xf>
    <xf numFmtId="3" fontId="0" fillId="0" borderId="54" xfId="0" applyNumberFormat="1" applyBorder="1" applyAlignment="1">
      <alignment horizontal="right" vertical="center"/>
    </xf>
    <xf numFmtId="3" fontId="0" fillId="0" borderId="57" xfId="0" applyNumberFormat="1" applyBorder="1" applyAlignment="1">
      <alignment horizontal="right" vertical="center"/>
    </xf>
    <xf numFmtId="0" fontId="1" fillId="0" borderId="54" xfId="0" applyFont="1" applyBorder="1" applyAlignment="1">
      <alignment vertical="center"/>
    </xf>
    <xf numFmtId="0" fontId="0" fillId="0" borderId="1" xfId="0" applyBorder="1" applyAlignment="1">
      <alignment horizontal="left" vertical="center"/>
    </xf>
    <xf numFmtId="0" fontId="1" fillId="0" borderId="42" xfId="0" applyFont="1" applyBorder="1" applyAlignment="1">
      <alignment horizontal="left" vertical="center" wrapText="1"/>
    </xf>
    <xf numFmtId="0" fontId="3" fillId="0" borderId="57" xfId="0" applyFont="1" applyBorder="1" applyAlignment="1">
      <alignment wrapText="1"/>
    </xf>
    <xf numFmtId="0" fontId="2" fillId="0" borderId="33" xfId="0" applyFont="1" applyBorder="1" applyAlignment="1">
      <alignment horizontal="left" vertical="top" wrapText="1" indent="2"/>
    </xf>
    <xf numFmtId="3" fontId="1" fillId="2" borderId="12" xfId="0" applyNumberFormat="1" applyFont="1" applyFill="1" applyBorder="1" applyAlignment="1">
      <alignment vertical="center"/>
    </xf>
    <xf numFmtId="0" fontId="2" fillId="0" borderId="20" xfId="0" applyFont="1" applyBorder="1" applyAlignment="1">
      <alignment horizontal="left" vertical="top" wrapText="1" indent="2"/>
    </xf>
    <xf numFmtId="3" fontId="0" fillId="5" borderId="14" xfId="0" applyNumberFormat="1" applyFill="1" applyBorder="1" applyAlignment="1">
      <alignment horizontal="right" vertical="center"/>
    </xf>
    <xf numFmtId="0" fontId="1" fillId="0" borderId="13" xfId="0" applyFont="1" applyBorder="1" applyAlignment="1">
      <alignment vertical="center"/>
    </xf>
    <xf numFmtId="43" fontId="0" fillId="0" borderId="0" xfId="1" applyFont="1" applyAlignment="1">
      <alignment horizontal="left" vertical="center" wrapText="1"/>
    </xf>
    <xf numFmtId="3" fontId="2" fillId="0" borderId="7" xfId="0" applyNumberFormat="1" applyFont="1" applyBorder="1" applyAlignment="1">
      <alignment horizontal="right" vertical="center"/>
    </xf>
    <xf numFmtId="3" fontId="2" fillId="0" borderId="3" xfId="0" applyNumberFormat="1" applyFont="1" applyBorder="1" applyAlignment="1">
      <alignment horizontal="right" vertical="center"/>
    </xf>
    <xf numFmtId="3" fontId="3" fillId="5" borderId="5" xfId="0" applyNumberFormat="1" applyFont="1" applyFill="1" applyBorder="1" applyAlignment="1">
      <alignment horizontal="right" vertical="center" wrapText="1"/>
    </xf>
    <xf numFmtId="3" fontId="3" fillId="0" borderId="14" xfId="0" applyNumberFormat="1" applyFont="1" applyBorder="1" applyAlignment="1">
      <alignment horizontal="right" vertical="center"/>
    </xf>
    <xf numFmtId="164" fontId="0" fillId="0" borderId="7" xfId="0" applyNumberFormat="1" applyBorder="1"/>
    <xf numFmtId="164" fontId="3" fillId="0" borderId="0" xfId="1" applyNumberFormat="1" applyFont="1" applyAlignment="1">
      <alignment horizontal="right" vertical="center" wrapText="1"/>
    </xf>
    <xf numFmtId="164" fontId="1" fillId="0" borderId="19" xfId="1" applyNumberFormat="1" applyFont="1" applyBorder="1" applyAlignment="1">
      <alignment vertical="center"/>
    </xf>
    <xf numFmtId="164" fontId="3" fillId="5" borderId="14" xfId="1" applyNumberFormat="1" applyFont="1" applyFill="1" applyBorder="1" applyAlignment="1">
      <alignment horizontal="right" vertical="center" wrapText="1"/>
    </xf>
    <xf numFmtId="164" fontId="1" fillId="0" borderId="18" xfId="1" applyNumberFormat="1" applyFont="1" applyBorder="1" applyAlignment="1">
      <alignment horizontal="left" vertical="center" wrapText="1"/>
    </xf>
    <xf numFmtId="164" fontId="2" fillId="12" borderId="0" xfId="1" applyNumberFormat="1" applyFont="1" applyFill="1" applyAlignment="1">
      <alignment horizontal="right" vertical="center"/>
    </xf>
    <xf numFmtId="164" fontId="1" fillId="0" borderId="19" xfId="1" applyNumberFormat="1" applyFont="1" applyBorder="1" applyAlignment="1">
      <alignment horizontal="left" vertical="center" wrapText="1"/>
    </xf>
    <xf numFmtId="164" fontId="2" fillId="5" borderId="0" xfId="1" applyNumberFormat="1" applyFont="1" applyFill="1" applyAlignment="1">
      <alignment horizontal="right" vertical="center" wrapText="1"/>
    </xf>
    <xf numFmtId="164" fontId="3" fillId="5" borderId="1" xfId="1" applyNumberFormat="1" applyFont="1" applyFill="1" applyBorder="1" applyAlignment="1">
      <alignment horizontal="right" vertical="center" wrapText="1"/>
    </xf>
    <xf numFmtId="164" fontId="0" fillId="0" borderId="30" xfId="1" applyNumberFormat="1" applyFont="1" applyBorder="1" applyAlignment="1">
      <alignment horizontal="left" vertical="center" wrapText="1"/>
    </xf>
    <xf numFmtId="164" fontId="0" fillId="0" borderId="7" xfId="1" applyNumberFormat="1" applyFont="1" applyBorder="1" applyAlignment="1">
      <alignment vertical="center"/>
    </xf>
    <xf numFmtId="164" fontId="0" fillId="0" borderId="19" xfId="1" applyNumberFormat="1" applyFont="1" applyBorder="1" applyAlignment="1">
      <alignment horizontal="left" vertical="center" wrapText="1"/>
    </xf>
    <xf numFmtId="164" fontId="2" fillId="0" borderId="0" xfId="1" applyNumberFormat="1" applyFont="1" applyAlignment="1">
      <alignment vertical="center"/>
    </xf>
    <xf numFmtId="164" fontId="2" fillId="12" borderId="0" xfId="0" applyNumberFormat="1" applyFont="1" applyFill="1" applyAlignment="1">
      <alignment horizontal="right" vertical="center"/>
    </xf>
    <xf numFmtId="164" fontId="0" fillId="0" borderId="0" xfId="1" applyNumberFormat="1" applyFont="1" applyFill="1" applyBorder="1" applyAlignment="1">
      <alignment vertical="center"/>
    </xf>
    <xf numFmtId="43" fontId="0" fillId="0" borderId="3" xfId="1" applyFont="1" applyBorder="1" applyAlignment="1">
      <alignment horizontal="left" vertical="center" wrapText="1"/>
    </xf>
    <xf numFmtId="164" fontId="2" fillId="5" borderId="0" xfId="1" applyNumberFormat="1" applyFont="1" applyFill="1" applyBorder="1" applyAlignment="1">
      <alignment horizontal="right" vertical="center" wrapText="1"/>
    </xf>
    <xf numFmtId="164" fontId="0" fillId="0" borderId="0" xfId="1" applyNumberFormat="1" applyFont="1" applyBorder="1" applyAlignment="1">
      <alignment vertical="center"/>
    </xf>
    <xf numFmtId="164" fontId="1" fillId="0" borderId="20" xfId="1" applyNumberFormat="1" applyFont="1" applyFill="1" applyBorder="1" applyAlignment="1">
      <alignment horizontal="left" vertical="center" wrapText="1"/>
    </xf>
    <xf numFmtId="164" fontId="1" fillId="0" borderId="13" xfId="1" applyNumberFormat="1" applyFont="1" applyBorder="1" applyAlignment="1">
      <alignment vertical="center"/>
    </xf>
    <xf numFmtId="164" fontId="9" fillId="2" borderId="0" xfId="1" applyNumberFormat="1" applyFont="1" applyFill="1" applyAlignment="1">
      <alignment horizontal="right" vertical="center"/>
    </xf>
    <xf numFmtId="164" fontId="0" fillId="0" borderId="0" xfId="1" applyNumberFormat="1" applyFont="1"/>
    <xf numFmtId="164" fontId="9" fillId="2" borderId="19" xfId="1" applyNumberFormat="1" applyFont="1" applyFill="1" applyBorder="1" applyAlignment="1">
      <alignment horizontal="right" vertical="center"/>
    </xf>
    <xf numFmtId="164" fontId="1" fillId="0" borderId="20" xfId="1" applyNumberFormat="1" applyFont="1" applyBorder="1" applyAlignment="1">
      <alignment horizontal="left" vertical="center" wrapText="1"/>
    </xf>
    <xf numFmtId="164" fontId="2" fillId="0" borderId="0" xfId="1" applyNumberFormat="1" applyFont="1" applyFill="1" applyAlignment="1">
      <alignment horizontal="right" vertical="center" wrapText="1"/>
    </xf>
    <xf numFmtId="43" fontId="0" fillId="0" borderId="8" xfId="1" applyFont="1" applyBorder="1" applyAlignment="1">
      <alignment vertical="center" wrapText="1"/>
    </xf>
    <xf numFmtId="164" fontId="16" fillId="0" borderId="0" xfId="1" applyNumberFormat="1" applyFont="1" applyAlignment="1">
      <alignment horizontal="center" vertical="center"/>
    </xf>
    <xf numFmtId="43" fontId="16" fillId="0" borderId="0" xfId="1" applyFont="1" applyBorder="1" applyAlignment="1">
      <alignment vertical="center" wrapText="1"/>
    </xf>
    <xf numFmtId="0" fontId="16" fillId="0" borderId="0" xfId="0" applyFont="1"/>
    <xf numFmtId="43" fontId="0" fillId="0" borderId="0" xfId="1" applyFont="1" applyBorder="1" applyAlignment="1">
      <alignment vertical="center" wrapText="1"/>
    </xf>
    <xf numFmtId="43" fontId="1" fillId="0" borderId="0" xfId="1" applyFont="1" applyBorder="1" applyAlignment="1">
      <alignment vertical="center" wrapText="1"/>
    </xf>
    <xf numFmtId="3" fontId="16" fillId="0" borderId="7" xfId="0" applyNumberFormat="1" applyFont="1" applyBorder="1" applyAlignment="1">
      <alignment horizontal="center" vertical="center"/>
    </xf>
    <xf numFmtId="3" fontId="16" fillId="0" borderId="41" xfId="0" applyNumberFormat="1" applyFont="1" applyBorder="1" applyAlignment="1">
      <alignment horizontal="center" vertical="center"/>
    </xf>
    <xf numFmtId="3" fontId="16" fillId="0" borderId="0" xfId="0" applyNumberFormat="1" applyFont="1" applyAlignment="1">
      <alignment vertical="center"/>
    </xf>
    <xf numFmtId="164" fontId="0" fillId="0" borderId="5" xfId="1" applyNumberFormat="1" applyFont="1" applyBorder="1" applyAlignment="1">
      <alignment vertical="center"/>
    </xf>
    <xf numFmtId="3" fontId="2" fillId="5" borderId="5" xfId="0" applyNumberFormat="1" applyFont="1" applyFill="1" applyBorder="1" applyAlignment="1">
      <alignment horizontal="center" vertical="center" wrapText="1"/>
    </xf>
    <xf numFmtId="3" fontId="3" fillId="5" borderId="5" xfId="0" applyNumberFormat="1" applyFont="1" applyFill="1" applyBorder="1" applyAlignment="1">
      <alignment horizontal="center" vertical="center" wrapText="1"/>
    </xf>
    <xf numFmtId="3" fontId="0" fillId="0" borderId="45" xfId="0" applyNumberFormat="1" applyBorder="1" applyAlignment="1">
      <alignment vertical="center"/>
    </xf>
    <xf numFmtId="43" fontId="1" fillId="3" borderId="0" xfId="1" applyFont="1" applyFill="1" applyAlignment="1">
      <alignment vertical="center" wrapText="1"/>
    </xf>
    <xf numFmtId="3" fontId="10" fillId="0" borderId="0" xfId="0" applyNumberFormat="1" applyFont="1"/>
    <xf numFmtId="3" fontId="0" fillId="5" borderId="0" xfId="0" applyNumberFormat="1" applyFill="1" applyAlignment="1">
      <alignment horizontal="right" vertical="center"/>
    </xf>
    <xf numFmtId="3" fontId="0" fillId="0" borderId="4" xfId="0" applyNumberFormat="1" applyBorder="1" applyAlignment="1">
      <alignment vertical="center"/>
    </xf>
    <xf numFmtId="0" fontId="1" fillId="0" borderId="18" xfId="0" applyFont="1" applyBorder="1" applyAlignment="1">
      <alignment horizontal="left" vertical="center" wrapText="1"/>
    </xf>
    <xf numFmtId="43" fontId="0" fillId="0" borderId="0" xfId="1" applyFont="1" applyAlignment="1">
      <alignment vertical="top"/>
    </xf>
    <xf numFmtId="0" fontId="1" fillId="0" borderId="52" xfId="0" applyFont="1" applyBorder="1" applyAlignment="1">
      <alignment horizontal="left" vertical="center" wrapText="1"/>
    </xf>
    <xf numFmtId="164" fontId="0" fillId="5" borderId="44" xfId="1" applyNumberFormat="1" applyFont="1" applyFill="1" applyBorder="1" applyAlignment="1">
      <alignment vertical="top"/>
    </xf>
    <xf numFmtId="164" fontId="0" fillId="0" borderId="45" xfId="1" applyNumberFormat="1" applyFont="1" applyBorder="1" applyAlignment="1">
      <alignment vertical="top"/>
    </xf>
    <xf numFmtId="164" fontId="0" fillId="0" borderId="55" xfId="1" applyNumberFormat="1" applyFont="1" applyBorder="1" applyAlignment="1">
      <alignment vertical="top"/>
    </xf>
    <xf numFmtId="0" fontId="0" fillId="0" borderId="59" xfId="0" applyBorder="1" applyAlignment="1">
      <alignment horizontal="left" vertical="center" wrapText="1" indent="2"/>
    </xf>
    <xf numFmtId="4" fontId="2" fillId="0" borderId="0" xfId="0" applyNumberFormat="1" applyFont="1" applyAlignment="1">
      <alignment horizontal="right" vertical="center" wrapText="1"/>
    </xf>
    <xf numFmtId="3" fontId="2" fillId="0" borderId="5" xfId="0" applyNumberFormat="1" applyFont="1" applyBorder="1" applyAlignment="1">
      <alignment vertical="center"/>
    </xf>
    <xf numFmtId="3" fontId="2" fillId="0" borderId="1" xfId="0" applyNumberFormat="1" applyFont="1" applyBorder="1" applyAlignment="1">
      <alignment vertical="center"/>
    </xf>
    <xf numFmtId="3" fontId="2" fillId="0" borderId="6" xfId="0" applyNumberFormat="1" applyFont="1" applyBorder="1" applyAlignment="1">
      <alignment vertical="center"/>
    </xf>
    <xf numFmtId="43" fontId="0" fillId="0" borderId="0" xfId="1" applyFont="1" applyAlignment="1">
      <alignment horizontal="left" vertical="center" wrapText="1" indent="2"/>
    </xf>
    <xf numFmtId="164" fontId="2" fillId="0" borderId="19" xfId="1" applyNumberFormat="1" applyFont="1" applyBorder="1" applyAlignment="1">
      <alignment vertical="center"/>
    </xf>
    <xf numFmtId="164" fontId="2" fillId="0" borderId="19" xfId="1" applyNumberFormat="1" applyFont="1" applyFill="1" applyBorder="1" applyAlignment="1">
      <alignment vertical="center"/>
    </xf>
    <xf numFmtId="164" fontId="2" fillId="0" borderId="30" xfId="1" applyNumberFormat="1" applyFont="1" applyBorder="1"/>
    <xf numFmtId="164" fontId="3" fillId="0" borderId="31" xfId="1" applyNumberFormat="1" applyFont="1" applyBorder="1" applyAlignment="1">
      <alignment horizontal="center" vertical="center"/>
    </xf>
    <xf numFmtId="164" fontId="2" fillId="0" borderId="18" xfId="1" applyNumberFormat="1" applyFont="1" applyBorder="1" applyAlignment="1">
      <alignment vertical="center"/>
    </xf>
    <xf numFmtId="164" fontId="3" fillId="0" borderId="19" xfId="1" applyNumberFormat="1" applyFont="1" applyBorder="1" applyAlignment="1">
      <alignment vertical="center"/>
    </xf>
    <xf numFmtId="164" fontId="2" fillId="0" borderId="30" xfId="1" applyNumberFormat="1" applyFont="1" applyBorder="1" applyAlignment="1">
      <alignment vertical="center"/>
    </xf>
    <xf numFmtId="164" fontId="3" fillId="0" borderId="20" xfId="1" applyNumberFormat="1" applyFont="1" applyBorder="1" applyAlignment="1">
      <alignment vertical="center"/>
    </xf>
    <xf numFmtId="164" fontId="0" fillId="5" borderId="0" xfId="0" applyNumberFormat="1" applyFill="1" applyAlignment="1">
      <alignment horizontal="right" vertical="center"/>
    </xf>
    <xf numFmtId="3" fontId="2" fillId="0" borderId="41" xfId="0" applyNumberFormat="1" applyFont="1" applyBorder="1" applyAlignment="1">
      <alignment vertical="center"/>
    </xf>
    <xf numFmtId="3" fontId="2" fillId="0" borderId="33" xfId="0" applyNumberFormat="1" applyFont="1" applyBorder="1" applyAlignment="1">
      <alignment horizontal="right" vertical="center" wrapText="1"/>
    </xf>
    <xf numFmtId="0" fontId="0" fillId="0" borderId="3" xfId="0" applyBorder="1" applyAlignment="1">
      <alignment horizontal="left" indent="2"/>
    </xf>
    <xf numFmtId="0" fontId="1" fillId="10" borderId="30" xfId="0" applyFont="1" applyFill="1" applyBorder="1" applyAlignment="1">
      <alignment horizontal="left" vertical="center" wrapText="1"/>
    </xf>
    <xf numFmtId="0" fontId="1" fillId="10" borderId="32" xfId="0" applyFont="1" applyFill="1" applyBorder="1" applyAlignment="1">
      <alignment horizontal="left" vertical="center" wrapText="1"/>
    </xf>
    <xf numFmtId="0" fontId="0" fillId="10" borderId="19" xfId="0" applyFill="1" applyBorder="1" applyAlignment="1">
      <alignment horizontal="left" vertical="center" wrapText="1"/>
    </xf>
    <xf numFmtId="0" fontId="0" fillId="10" borderId="33" xfId="0" applyFill="1" applyBorder="1" applyAlignment="1">
      <alignment horizontal="left" vertical="center" wrapText="1"/>
    </xf>
    <xf numFmtId="0" fontId="0" fillId="10" borderId="20" xfId="0" applyFill="1" applyBorder="1" applyAlignment="1">
      <alignment horizontal="left" vertical="center" wrapText="1" indent="2"/>
    </xf>
    <xf numFmtId="0" fontId="0" fillId="0" borderId="19" xfId="0" applyBorder="1" applyAlignment="1">
      <alignment horizontal="left" vertical="top" wrapText="1"/>
    </xf>
    <xf numFmtId="0" fontId="1" fillId="10" borderId="31" xfId="0" applyFont="1" applyFill="1" applyBorder="1" applyAlignment="1">
      <alignment horizontal="left" vertical="center" wrapText="1"/>
    </xf>
    <xf numFmtId="3" fontId="0" fillId="5" borderId="1" xfId="0" applyNumberFormat="1" applyFill="1" applyBorder="1" applyAlignment="1">
      <alignment horizontal="right" vertical="center" wrapText="1"/>
    </xf>
    <xf numFmtId="3" fontId="1" fillId="5" borderId="13" xfId="0" applyNumberFormat="1" applyFont="1" applyFill="1" applyBorder="1" applyAlignment="1">
      <alignment horizontal="right" vertical="center" wrapText="1"/>
    </xf>
    <xf numFmtId="3" fontId="0" fillId="5" borderId="14" xfId="0" applyNumberFormat="1" applyFill="1" applyBorder="1" applyAlignment="1">
      <alignment horizontal="right" vertical="center" wrapText="1"/>
    </xf>
    <xf numFmtId="0" fontId="0" fillId="5" borderId="7" xfId="0" applyFill="1" applyBorder="1"/>
    <xf numFmtId="3" fontId="0" fillId="5" borderId="7" xfId="0" applyNumberFormat="1" applyFill="1" applyBorder="1" applyAlignment="1">
      <alignment horizontal="right" vertical="center" wrapText="1"/>
    </xf>
    <xf numFmtId="3" fontId="1" fillId="5" borderId="0" xfId="0" applyNumberFormat="1" applyFont="1" applyFill="1" applyAlignment="1">
      <alignment horizontal="right" vertical="center" wrapText="1"/>
    </xf>
    <xf numFmtId="3" fontId="0" fillId="0" borderId="42" xfId="0" applyNumberFormat="1" applyBorder="1" applyAlignment="1">
      <alignment vertical="center"/>
    </xf>
    <xf numFmtId="0" fontId="0" fillId="0" borderId="4" xfId="0" applyBorder="1"/>
    <xf numFmtId="0" fontId="0" fillId="0" borderId="43" xfId="0" applyBorder="1"/>
    <xf numFmtId="3" fontId="0" fillId="0" borderId="11" xfId="0" applyNumberFormat="1" applyBorder="1" applyAlignment="1">
      <alignment vertical="center"/>
    </xf>
    <xf numFmtId="3" fontId="3" fillId="2" borderId="5" xfId="0" applyNumberFormat="1" applyFont="1" applyFill="1" applyBorder="1" applyAlignment="1">
      <alignment horizontal="right" vertical="center"/>
    </xf>
    <xf numFmtId="164" fontId="1" fillId="5" borderId="0" xfId="1" applyNumberFormat="1" applyFont="1" applyFill="1" applyBorder="1" applyAlignment="1">
      <alignment horizontal="center" vertical="center" wrapText="1"/>
    </xf>
    <xf numFmtId="164" fontId="1" fillId="0" borderId="0" xfId="1" applyNumberFormat="1" applyFont="1" applyBorder="1" applyAlignment="1">
      <alignment horizontal="center" vertical="center"/>
    </xf>
    <xf numFmtId="164" fontId="16" fillId="5" borderId="0" xfId="1" applyNumberFormat="1" applyFont="1" applyFill="1" applyBorder="1" applyAlignment="1">
      <alignment horizontal="center" vertical="center" wrapText="1"/>
    </xf>
    <xf numFmtId="164" fontId="16" fillId="0" borderId="0" xfId="1" applyNumberFormat="1" applyFont="1" applyBorder="1" applyAlignment="1">
      <alignment horizontal="center" vertical="center"/>
    </xf>
    <xf numFmtId="164" fontId="16" fillId="0" borderId="5" xfId="1" applyNumberFormat="1" applyFont="1" applyBorder="1" applyAlignment="1">
      <alignment horizontal="center" vertical="center"/>
    </xf>
    <xf numFmtId="0" fontId="1" fillId="0" borderId="19" xfId="0" applyFont="1" applyBorder="1" applyAlignment="1">
      <alignment horizontal="left" vertical="center" wrapText="1" indent="2"/>
    </xf>
    <xf numFmtId="43" fontId="16" fillId="0" borderId="0" xfId="1" applyFont="1" applyBorder="1" applyAlignment="1">
      <alignment horizontal="center" vertical="center"/>
    </xf>
    <xf numFmtId="164" fontId="1" fillId="5" borderId="1" xfId="1" applyNumberFormat="1" applyFont="1" applyFill="1" applyBorder="1" applyAlignment="1">
      <alignment horizontal="center" vertical="center" wrapText="1"/>
    </xf>
    <xf numFmtId="164" fontId="16" fillId="0" borderId="1" xfId="1" applyNumberFormat="1" applyFont="1" applyBorder="1" applyAlignment="1">
      <alignment horizontal="center" vertical="center"/>
    </xf>
    <xf numFmtId="164" fontId="16" fillId="0" borderId="6" xfId="1" applyNumberFormat="1" applyFont="1" applyBorder="1" applyAlignment="1">
      <alignment horizontal="center" vertical="center"/>
    </xf>
    <xf numFmtId="0" fontId="1" fillId="0" borderId="33" xfId="0" applyFont="1" applyBorder="1" applyAlignment="1">
      <alignment horizontal="left" vertical="center" wrapText="1" indent="2"/>
    </xf>
    <xf numFmtId="164" fontId="16" fillId="5" borderId="1" xfId="1" applyNumberFormat="1" applyFont="1" applyFill="1" applyBorder="1" applyAlignment="1">
      <alignment horizontal="center" vertical="center" wrapText="1"/>
    </xf>
    <xf numFmtId="164" fontId="16" fillId="5" borderId="14" xfId="1" applyNumberFormat="1" applyFont="1" applyFill="1" applyBorder="1" applyAlignment="1">
      <alignment horizontal="center" vertical="center" wrapText="1"/>
    </xf>
    <xf numFmtId="164" fontId="16" fillId="0" borderId="14" xfId="1" applyNumberFormat="1" applyFont="1" applyBorder="1" applyAlignment="1">
      <alignment horizontal="center" vertical="center"/>
    </xf>
    <xf numFmtId="164" fontId="16" fillId="0" borderId="46" xfId="1" applyNumberFormat="1" applyFont="1" applyBorder="1" applyAlignment="1">
      <alignment horizontal="center" vertical="center"/>
    </xf>
    <xf numFmtId="164" fontId="16" fillId="0" borderId="14" xfId="1" applyNumberFormat="1" applyFont="1" applyFill="1" applyBorder="1" applyAlignment="1">
      <alignment horizontal="center" vertical="center" wrapText="1"/>
    </xf>
    <xf numFmtId="0" fontId="0" fillId="0" borderId="0" xfId="0" applyAlignment="1">
      <alignment horizontal="left" vertical="top" wrapText="1" indent="2"/>
    </xf>
    <xf numFmtId="164" fontId="1" fillId="0" borderId="0" xfId="1" applyNumberFormat="1" applyFont="1" applyAlignment="1">
      <alignment horizontal="center" vertical="center"/>
    </xf>
    <xf numFmtId="164" fontId="16" fillId="0" borderId="1" xfId="1" applyNumberFormat="1" applyFont="1" applyFill="1" applyBorder="1" applyAlignment="1">
      <alignment horizontal="center" vertical="center"/>
    </xf>
    <xf numFmtId="164" fontId="16" fillId="0" borderId="6" xfId="1" applyNumberFormat="1" applyFont="1" applyFill="1" applyBorder="1" applyAlignment="1">
      <alignment horizontal="center" vertical="center"/>
    </xf>
    <xf numFmtId="164" fontId="16" fillId="5" borderId="14" xfId="1" applyNumberFormat="1" applyFont="1" applyFill="1" applyBorder="1" applyAlignment="1">
      <alignment horizontal="center" vertical="center"/>
    </xf>
    <xf numFmtId="164" fontId="16" fillId="5" borderId="46" xfId="1" applyNumberFormat="1" applyFont="1" applyFill="1" applyBorder="1" applyAlignment="1">
      <alignment horizontal="center" vertical="center"/>
    </xf>
    <xf numFmtId="3" fontId="2" fillId="0" borderId="46" xfId="0" applyNumberFormat="1" applyFont="1" applyBorder="1" applyAlignment="1">
      <alignment vertical="center"/>
    </xf>
    <xf numFmtId="3" fontId="1" fillId="5" borderId="6" xfId="0" applyNumberFormat="1" applyFont="1" applyFill="1" applyBorder="1" applyAlignment="1">
      <alignment horizontal="right" vertical="center" wrapText="1"/>
    </xf>
    <xf numFmtId="3" fontId="1" fillId="0" borderId="1" xfId="0" applyNumberFormat="1" applyFont="1" applyBorder="1" applyAlignment="1">
      <alignment horizontal="right" vertical="center"/>
    </xf>
    <xf numFmtId="3" fontId="1" fillId="0" borderId="6" xfId="0" applyNumberFormat="1" applyFont="1" applyBorder="1" applyAlignment="1">
      <alignment horizontal="right" vertical="center"/>
    </xf>
    <xf numFmtId="164" fontId="3" fillId="5" borderId="12" xfId="1" applyNumberFormat="1" applyFont="1" applyFill="1" applyBorder="1" applyAlignment="1">
      <alignment horizontal="right" vertical="center" wrapText="1"/>
    </xf>
    <xf numFmtId="164" fontId="3" fillId="5" borderId="13" xfId="1" applyNumberFormat="1" applyFont="1" applyFill="1" applyBorder="1" applyAlignment="1">
      <alignment horizontal="right" vertical="center" wrapText="1"/>
    </xf>
    <xf numFmtId="0" fontId="1" fillId="0" borderId="35"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10" borderId="40" xfId="0" applyFont="1" applyFill="1" applyBorder="1" applyAlignment="1" applyProtection="1">
      <alignment horizontal="center" vertical="center" wrapText="1"/>
      <protection locked="0"/>
    </xf>
    <xf numFmtId="0" fontId="4" fillId="10" borderId="37" xfId="0" applyFont="1" applyFill="1" applyBorder="1" applyAlignment="1" applyProtection="1">
      <alignment horizontal="center" vertical="center" wrapText="1"/>
      <protection locked="0"/>
    </xf>
    <xf numFmtId="3" fontId="4" fillId="3" borderId="37" xfId="0" applyNumberFormat="1" applyFont="1" applyFill="1" applyBorder="1" applyAlignment="1" applyProtection="1">
      <alignment horizontal="center" vertical="center" wrapText="1"/>
      <protection locked="0"/>
    </xf>
    <xf numFmtId="0" fontId="1" fillId="4" borderId="37" xfId="0" applyFont="1" applyFill="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3" fontId="1" fillId="0" borderId="36" xfId="0" applyNumberFormat="1" applyFont="1" applyBorder="1" applyAlignment="1" applyProtection="1">
      <alignment horizontal="right" vertical="center" wrapText="1" indent="2"/>
      <protection locked="0"/>
    </xf>
    <xf numFmtId="0" fontId="1" fillId="0" borderId="28" xfId="0" applyFont="1" applyBorder="1" applyAlignment="1" applyProtection="1">
      <alignment horizontal="center" vertical="center"/>
      <protection locked="0"/>
    </xf>
    <xf numFmtId="3" fontId="3" fillId="10" borderId="19" xfId="0" applyNumberFormat="1"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0" fillId="0" borderId="0" xfId="0" applyAlignment="1" applyProtection="1">
      <alignment vertical="center" wrapText="1"/>
      <protection locked="0"/>
    </xf>
    <xf numFmtId="0" fontId="1" fillId="0" borderId="23" xfId="0" applyFont="1" applyBorder="1" applyAlignment="1" applyProtection="1">
      <alignment horizontal="center" vertical="center"/>
      <protection locked="0"/>
    </xf>
    <xf numFmtId="3" fontId="0" fillId="0" borderId="0" xfId="0" applyNumberFormat="1" applyAlignment="1" applyProtection="1">
      <alignment horizontal="right" vertical="center" wrapText="1" indent="2"/>
      <protection locked="0"/>
    </xf>
    <xf numFmtId="0" fontId="1" fillId="0" borderId="19" xfId="0" applyFont="1" applyBorder="1" applyAlignment="1" applyProtection="1">
      <alignment horizontal="center" vertical="center" wrapText="1"/>
      <protection locked="0"/>
    </xf>
    <xf numFmtId="3" fontId="0" fillId="0" borderId="19" xfId="0" applyNumberFormat="1" applyBorder="1" applyAlignment="1" applyProtection="1">
      <alignment horizontal="center" vertical="center" wrapText="1"/>
      <protection locked="0"/>
    </xf>
    <xf numFmtId="0" fontId="3" fillId="0" borderId="50" xfId="0" applyFont="1" applyBorder="1" applyAlignment="1" applyProtection="1">
      <alignment vertical="center" wrapText="1"/>
      <protection locked="0"/>
    </xf>
    <xf numFmtId="0" fontId="1" fillId="0" borderId="27" xfId="0" applyFont="1" applyBorder="1" applyAlignment="1" applyProtection="1">
      <alignment horizontal="center" vertical="center"/>
      <protection locked="0"/>
    </xf>
    <xf numFmtId="3" fontId="0" fillId="0" borderId="2" xfId="0" applyNumberFormat="1" applyBorder="1" applyAlignment="1" applyProtection="1">
      <alignment horizontal="right" vertical="center" wrapText="1" indent="2"/>
      <protection locked="0"/>
    </xf>
    <xf numFmtId="0" fontId="1" fillId="0" borderId="32" xfId="0" applyFont="1" applyBorder="1" applyAlignment="1" applyProtection="1">
      <alignment horizontal="center" vertical="center" wrapText="1"/>
      <protection locked="0"/>
    </xf>
    <xf numFmtId="0" fontId="0" fillId="0" borderId="0" xfId="0" applyAlignment="1" applyProtection="1">
      <alignment horizontal="left" vertical="center" wrapText="1" indent="2"/>
      <protection locked="0"/>
    </xf>
    <xf numFmtId="0" fontId="0" fillId="0" borderId="0" xfId="0" applyProtection="1">
      <protection locked="0"/>
    </xf>
    <xf numFmtId="0" fontId="0" fillId="0" borderId="0" xfId="0" applyAlignment="1" applyProtection="1">
      <alignment horizontal="left" vertical="center" wrapText="1" indent="4"/>
      <protection locked="0"/>
    </xf>
    <xf numFmtId="0" fontId="0" fillId="0" borderId="5" xfId="0" applyBorder="1" applyAlignment="1" applyProtection="1">
      <alignment horizontal="left" vertical="center" wrapText="1" indent="2"/>
      <protection locked="0"/>
    </xf>
    <xf numFmtId="0" fontId="0" fillId="0" borderId="5" xfId="0" applyBorder="1" applyAlignment="1" applyProtection="1">
      <alignment horizontal="left" vertical="center" wrapText="1" indent="4"/>
      <protection locked="0"/>
    </xf>
    <xf numFmtId="0" fontId="0" fillId="0" borderId="1" xfId="0" applyBorder="1" applyAlignment="1" applyProtection="1">
      <alignment horizontal="left" vertical="center" wrapText="1" indent="4"/>
      <protection locked="0"/>
    </xf>
    <xf numFmtId="0" fontId="1" fillId="0" borderId="25" xfId="0" applyFont="1" applyBorder="1" applyAlignment="1" applyProtection="1">
      <alignment horizontal="center" vertical="center"/>
      <protection locked="0"/>
    </xf>
    <xf numFmtId="3" fontId="0" fillId="0" borderId="1" xfId="0" applyNumberFormat="1" applyBorder="1" applyAlignment="1" applyProtection="1">
      <alignment horizontal="right" vertical="center" wrapText="1" indent="2"/>
      <protection locked="0"/>
    </xf>
    <xf numFmtId="0" fontId="1" fillId="0" borderId="33" xfId="0" applyFont="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1" fillId="0" borderId="23" xfId="0" applyFont="1" applyBorder="1" applyProtection="1">
      <protection locked="0"/>
    </xf>
    <xf numFmtId="0" fontId="1" fillId="0" borderId="0" xfId="0" applyFont="1" applyAlignment="1" applyProtection="1">
      <alignment horizontal="left" vertical="center" wrapText="1" indent="4"/>
      <protection locked="0"/>
    </xf>
    <xf numFmtId="0" fontId="1" fillId="0" borderId="2" xfId="0" applyFont="1" applyBorder="1" applyAlignment="1" applyProtection="1">
      <alignment vertical="center" wrapText="1"/>
      <protection locked="0"/>
    </xf>
    <xf numFmtId="0" fontId="1" fillId="0" borderId="27" xfId="0" applyFont="1" applyBorder="1" applyProtection="1">
      <protection locked="0"/>
    </xf>
    <xf numFmtId="0" fontId="0" fillId="0" borderId="2" xfId="0" applyBorder="1" applyProtection="1">
      <protection locked="0"/>
    </xf>
    <xf numFmtId="0" fontId="1" fillId="0" borderId="22" xfId="0" applyFont="1" applyBorder="1" applyAlignment="1" applyProtection="1">
      <alignment horizontal="center" vertical="center"/>
      <protection locked="0"/>
    </xf>
    <xf numFmtId="3" fontId="0" fillId="0" borderId="20" xfId="0" applyNumberFormat="1" applyBorder="1" applyAlignment="1" applyProtection="1">
      <alignment horizontal="center" vertical="center" wrapText="1"/>
      <protection locked="0"/>
    </xf>
    <xf numFmtId="0" fontId="1" fillId="4" borderId="20" xfId="0" applyFont="1" applyFill="1" applyBorder="1" applyAlignment="1" applyProtection="1">
      <alignment horizontal="center" vertical="center"/>
      <protection locked="0"/>
    </xf>
    <xf numFmtId="0" fontId="1" fillId="0" borderId="14" xfId="0" applyFont="1" applyBorder="1" applyAlignment="1" applyProtection="1">
      <alignment vertical="center" wrapText="1"/>
      <protection locked="0"/>
    </xf>
    <xf numFmtId="3" fontId="0" fillId="0" borderId="14" xfId="0" applyNumberFormat="1" applyBorder="1" applyAlignment="1" applyProtection="1">
      <alignment horizontal="right" vertical="center" wrapText="1" indent="2"/>
      <protection locked="0"/>
    </xf>
    <xf numFmtId="0" fontId="1" fillId="0" borderId="31" xfId="0" applyFont="1" applyBorder="1" applyAlignment="1" applyProtection="1">
      <alignment horizontal="center" vertical="center" wrapText="1"/>
      <protection locked="0"/>
    </xf>
    <xf numFmtId="3" fontId="0" fillId="3" borderId="19" xfId="0" applyNumberFormat="1" applyFill="1" applyBorder="1" applyAlignment="1" applyProtection="1">
      <alignment horizontal="right" vertical="center"/>
      <protection locked="0"/>
    </xf>
    <xf numFmtId="0" fontId="1" fillId="3" borderId="19" xfId="0" applyFont="1" applyFill="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4" fontId="0" fillId="0" borderId="0" xfId="0" applyNumberFormat="1" applyAlignment="1" applyProtection="1">
      <alignment horizontal="right" vertical="center" wrapText="1" indent="2"/>
      <protection locked="0"/>
    </xf>
    <xf numFmtId="3" fontId="0" fillId="0" borderId="19" xfId="0" applyNumberFormat="1" applyBorder="1" applyAlignment="1" applyProtection="1">
      <alignment horizontal="right" vertical="center"/>
      <protection locked="0"/>
    </xf>
    <xf numFmtId="0" fontId="2" fillId="0" borderId="15" xfId="0" applyFont="1" applyBorder="1" applyAlignment="1" applyProtection="1">
      <alignment horizontal="left" vertical="center" wrapText="1" indent="2"/>
      <protection locked="0"/>
    </xf>
    <xf numFmtId="3" fontId="0" fillId="0" borderId="0" xfId="0" applyNumberFormat="1" applyAlignment="1" applyProtection="1">
      <alignment horizontal="right" vertical="center" indent="2"/>
      <protection locked="0"/>
    </xf>
    <xf numFmtId="0" fontId="2" fillId="0" borderId="0" xfId="0" applyFont="1" applyAlignment="1" applyProtection="1">
      <alignment horizontal="left" vertical="center" wrapText="1" indent="2"/>
      <protection locked="0"/>
    </xf>
    <xf numFmtId="0" fontId="2" fillId="0" borderId="1" xfId="0" applyFont="1" applyBorder="1" applyAlignment="1" applyProtection="1">
      <alignment horizontal="left" vertical="center" wrapText="1" indent="2"/>
      <protection locked="0"/>
    </xf>
    <xf numFmtId="3" fontId="0" fillId="0" borderId="33" xfId="0" applyNumberFormat="1" applyBorder="1" applyAlignment="1" applyProtection="1">
      <alignment horizontal="right" vertical="center" indent="2"/>
      <protection locked="0"/>
    </xf>
    <xf numFmtId="0" fontId="2" fillId="0" borderId="50" xfId="0" applyFont="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3" fontId="0" fillId="0" borderId="33" xfId="0" applyNumberFormat="1" applyBorder="1" applyAlignment="1" applyProtection="1">
      <alignment horizontal="right" vertical="center" wrapText="1" indent="2"/>
      <protection locked="0"/>
    </xf>
    <xf numFmtId="0" fontId="0" fillId="0" borderId="2" xfId="0" applyBorder="1" applyAlignment="1" applyProtection="1">
      <alignment vertical="center" wrapText="1"/>
      <protection locked="0"/>
    </xf>
    <xf numFmtId="0" fontId="0" fillId="0" borderId="15" xfId="0" applyBorder="1" applyAlignment="1" applyProtection="1">
      <alignment vertical="center" wrapText="1"/>
      <protection locked="0"/>
    </xf>
    <xf numFmtId="3" fontId="0" fillId="0" borderId="19" xfId="0" applyNumberFormat="1" applyBorder="1" applyAlignment="1" applyProtection="1">
      <alignment horizontal="right" vertical="center" wrapText="1" indent="2"/>
      <protection locked="0"/>
    </xf>
    <xf numFmtId="0" fontId="0" fillId="0" borderId="19" xfId="0" applyBorder="1" applyAlignment="1" applyProtection="1">
      <alignment horizontal="center" vertical="center" wrapText="1"/>
      <protection locked="0"/>
    </xf>
    <xf numFmtId="3" fontId="0" fillId="0" borderId="6" xfId="0" applyNumberFormat="1" applyBorder="1" applyAlignment="1" applyProtection="1">
      <alignment horizontal="right" vertical="center" wrapText="1" indent="2"/>
      <protection locked="0"/>
    </xf>
    <xf numFmtId="0" fontId="1" fillId="5" borderId="33" xfId="0" applyFont="1" applyFill="1" applyBorder="1" applyAlignment="1" applyProtection="1">
      <alignment horizontal="center" vertical="center" wrapText="1"/>
      <protection locked="0"/>
    </xf>
    <xf numFmtId="0" fontId="0" fillId="0" borderId="49" xfId="0" applyBorder="1" applyAlignment="1" applyProtection="1">
      <alignment vertical="center" wrapText="1"/>
      <protection locked="0"/>
    </xf>
    <xf numFmtId="0" fontId="0" fillId="0" borderId="6" xfId="0" applyBorder="1" applyAlignment="1" applyProtection="1">
      <alignment horizontal="left" vertical="center" wrapText="1" indent="2"/>
      <protection locked="0"/>
    </xf>
    <xf numFmtId="3" fontId="0" fillId="0" borderId="3" xfId="0" applyNumberFormat="1" applyBorder="1" applyAlignment="1" applyProtection="1">
      <alignment horizontal="right" vertical="center" wrapText="1" indent="2"/>
      <protection locked="0"/>
    </xf>
    <xf numFmtId="3" fontId="0" fillId="0" borderId="42" xfId="0" applyNumberFormat="1" applyBorder="1" applyAlignment="1" applyProtection="1">
      <alignment horizontal="right" vertical="center" wrapText="1" indent="2"/>
      <protection locked="0"/>
    </xf>
    <xf numFmtId="0" fontId="0" fillId="0" borderId="1" xfId="0" applyBorder="1" applyAlignment="1" applyProtection="1">
      <alignment horizontal="left" vertical="center" wrapText="1" indent="2"/>
      <protection locked="0"/>
    </xf>
    <xf numFmtId="0" fontId="1" fillId="5" borderId="27"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0" borderId="8" xfId="0" applyFont="1" applyBorder="1" applyAlignment="1" applyProtection="1">
      <alignment horizontal="left" vertical="center" wrapText="1"/>
      <protection locked="0"/>
    </xf>
    <xf numFmtId="3" fontId="0" fillId="0" borderId="8" xfId="0" applyNumberFormat="1" applyBorder="1" applyAlignment="1" applyProtection="1">
      <alignment horizontal="right" vertical="center" wrapText="1" indent="2"/>
      <protection locked="0"/>
    </xf>
    <xf numFmtId="0" fontId="1" fillId="0" borderId="18" xfId="0" applyFont="1" applyBorder="1" applyAlignment="1" applyProtection="1">
      <alignment horizontal="center" vertical="center" wrapText="1"/>
      <protection locked="0"/>
    </xf>
    <xf numFmtId="3" fontId="2" fillId="0" borderId="19" xfId="0" applyNumberFormat="1" applyFont="1" applyBorder="1" applyAlignment="1" applyProtection="1">
      <alignment horizontal="right" vertical="center"/>
      <protection locked="0"/>
    </xf>
    <xf numFmtId="3" fontId="2" fillId="0" borderId="19" xfId="0" applyNumberFormat="1" applyFont="1" applyBorder="1" applyAlignment="1" applyProtection="1">
      <alignment horizontal="center" vertical="center" wrapText="1"/>
      <protection locked="0"/>
    </xf>
    <xf numFmtId="3" fontId="0" fillId="0" borderId="19" xfId="0" applyNumberFormat="1" applyBorder="1" applyAlignment="1" applyProtection="1">
      <alignment horizontal="right" vertical="center" wrapText="1"/>
      <protection locked="0"/>
    </xf>
    <xf numFmtId="0" fontId="1" fillId="0" borderId="7" xfId="0" applyFont="1" applyBorder="1" applyAlignment="1" applyProtection="1">
      <alignment horizontal="left" vertical="center" wrapText="1"/>
      <protection locked="0"/>
    </xf>
    <xf numFmtId="0" fontId="1" fillId="0" borderId="24" xfId="0" applyFont="1" applyBorder="1" applyAlignment="1" applyProtection="1">
      <alignment horizontal="center" vertical="center" wrapText="1"/>
      <protection locked="0"/>
    </xf>
    <xf numFmtId="3" fontId="0" fillId="0" borderId="7" xfId="0" applyNumberFormat="1" applyBorder="1" applyAlignment="1" applyProtection="1">
      <alignment horizontal="right" vertical="center" wrapText="1" indent="2"/>
      <protection locked="0"/>
    </xf>
    <xf numFmtId="0" fontId="1" fillId="0" borderId="30" xfId="0" applyFont="1" applyBorder="1" applyAlignment="1" applyProtection="1">
      <alignment horizontal="center" vertical="center" wrapText="1"/>
      <protection locked="0"/>
    </xf>
    <xf numFmtId="0" fontId="1" fillId="0" borderId="32" xfId="0" applyFont="1" applyBorder="1" applyAlignment="1" applyProtection="1">
      <alignment horizontal="left" vertical="center" wrapText="1"/>
      <protection locked="0"/>
    </xf>
    <xf numFmtId="0" fontId="0" fillId="0" borderId="0" xfId="0" applyAlignment="1" applyProtection="1">
      <alignment horizontal="left" vertical="top" wrapText="1" indent="2"/>
      <protection locked="0"/>
    </xf>
    <xf numFmtId="3" fontId="0" fillId="0" borderId="19" xfId="0" applyNumberFormat="1" applyBorder="1" applyAlignment="1" applyProtection="1">
      <alignment horizontal="right" vertical="top" wrapText="1"/>
      <protection locked="0"/>
    </xf>
    <xf numFmtId="0" fontId="0" fillId="0" borderId="59" xfId="0" applyBorder="1" applyAlignment="1" applyProtection="1">
      <alignment horizontal="left" vertical="center" wrapText="1" indent="2"/>
      <protection locked="0"/>
    </xf>
    <xf numFmtId="3" fontId="0" fillId="0" borderId="20" xfId="0" applyNumberFormat="1" applyBorder="1" applyAlignment="1" applyProtection="1">
      <alignment horizontal="right" vertical="center"/>
      <protection locked="0"/>
    </xf>
    <xf numFmtId="0" fontId="1" fillId="3" borderId="20" xfId="0" applyFont="1" applyFill="1" applyBorder="1" applyAlignment="1" applyProtection="1">
      <alignment horizontal="center" vertical="center"/>
      <protection locked="0"/>
    </xf>
    <xf numFmtId="0" fontId="1" fillId="0" borderId="13" xfId="0" applyFont="1" applyBorder="1" applyAlignment="1" applyProtection="1">
      <alignment horizontal="left" vertical="center" wrapText="1"/>
      <protection locked="0"/>
    </xf>
    <xf numFmtId="0" fontId="1" fillId="5" borderId="22" xfId="0" applyFont="1" applyFill="1" applyBorder="1" applyAlignment="1" applyProtection="1">
      <alignment horizontal="center" vertical="center" wrapText="1"/>
      <protection locked="0"/>
    </xf>
    <xf numFmtId="3" fontId="0" fillId="0" borderId="13" xfId="0" applyNumberFormat="1" applyBorder="1" applyAlignment="1" applyProtection="1">
      <alignment horizontal="right" vertical="center" wrapText="1" indent="2"/>
      <protection locked="0"/>
    </xf>
    <xf numFmtId="0" fontId="1" fillId="0" borderId="20" xfId="0" applyFont="1" applyBorder="1" applyAlignment="1" applyProtection="1">
      <alignment horizontal="center" vertical="center" wrapText="1"/>
      <protection locked="0"/>
    </xf>
    <xf numFmtId="164" fontId="16" fillId="0" borderId="49" xfId="1" applyNumberFormat="1" applyFont="1" applyBorder="1" applyAlignment="1" applyProtection="1">
      <alignment horizontal="center" vertical="center"/>
      <protection locked="0"/>
    </xf>
    <xf numFmtId="164" fontId="16" fillId="0" borderId="5" xfId="1" applyNumberFormat="1" applyFont="1" applyBorder="1" applyAlignment="1" applyProtection="1">
      <alignment horizontal="center" vertical="center" wrapText="1"/>
      <protection locked="0"/>
    </xf>
    <xf numFmtId="164" fontId="0" fillId="0" borderId="5" xfId="1" applyNumberFormat="1" applyFont="1" applyBorder="1" applyAlignment="1" applyProtection="1">
      <alignment horizontal="center" vertical="center" wrapText="1"/>
      <protection locked="0"/>
    </xf>
    <xf numFmtId="0" fontId="1" fillId="0" borderId="19" xfId="0" applyFont="1" applyBorder="1" applyAlignment="1" applyProtection="1">
      <alignment horizontal="left" vertical="center" wrapText="1"/>
      <protection locked="0"/>
    </xf>
    <xf numFmtId="0" fontId="0" fillId="0" borderId="8" xfId="0" applyBorder="1" applyAlignment="1" applyProtection="1">
      <alignment horizontal="right"/>
      <protection locked="0"/>
    </xf>
    <xf numFmtId="0" fontId="1" fillId="0" borderId="19" xfId="0" applyFont="1" applyBorder="1" applyAlignment="1" applyProtection="1">
      <alignment horizontal="center" vertical="center"/>
      <protection locked="0"/>
    </xf>
    <xf numFmtId="164" fontId="16" fillId="0" borderId="19" xfId="1" applyNumberFormat="1" applyFont="1" applyBorder="1" applyAlignment="1" applyProtection="1">
      <alignment horizontal="center" vertical="center"/>
      <protection locked="0"/>
    </xf>
    <xf numFmtId="164" fontId="0" fillId="0" borderId="19" xfId="1" applyNumberFormat="1" applyFont="1" applyBorder="1" applyAlignment="1" applyProtection="1">
      <alignment horizontal="center" vertical="center" wrapText="1"/>
      <protection locked="0"/>
    </xf>
    <xf numFmtId="0" fontId="0" fillId="0" borderId="19" xfId="0" applyBorder="1" applyAlignment="1" applyProtection="1">
      <alignment horizontal="left" vertical="center" wrapText="1" indent="2"/>
      <protection locked="0"/>
    </xf>
    <xf numFmtId="0" fontId="0" fillId="0" borderId="0" xfId="0" applyAlignment="1" applyProtection="1">
      <alignment horizontal="right" vertical="center" indent="2"/>
      <protection locked="0"/>
    </xf>
    <xf numFmtId="164" fontId="16" fillId="0" borderId="5" xfId="1"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wrapText="1"/>
      <protection locked="0"/>
    </xf>
    <xf numFmtId="164" fontId="16" fillId="0" borderId="5" xfId="1" applyNumberFormat="1" applyFont="1" applyFill="1" applyBorder="1" applyAlignment="1" applyProtection="1">
      <alignment horizontal="center" vertical="center"/>
      <protection locked="0"/>
    </xf>
    <xf numFmtId="0" fontId="0" fillId="0" borderId="33" xfId="0" applyBorder="1" applyAlignment="1" applyProtection="1">
      <alignment horizontal="left" vertical="center" wrapText="1" indent="2"/>
      <protection locked="0"/>
    </xf>
    <xf numFmtId="0" fontId="0" fillId="0" borderId="1" xfId="0" applyBorder="1" applyAlignment="1" applyProtection="1">
      <alignment horizontal="right" vertical="center" indent="2"/>
      <protection locked="0"/>
    </xf>
    <xf numFmtId="164" fontId="16" fillId="0" borderId="19" xfId="1" applyNumberFormat="1" applyFont="1" applyFill="1" applyBorder="1" applyAlignment="1" applyProtection="1">
      <alignment horizontal="center" vertical="center" wrapText="1"/>
      <protection locked="0"/>
    </xf>
    <xf numFmtId="164" fontId="0" fillId="0" borderId="19" xfId="1" applyNumberFormat="1" applyFont="1" applyFill="1" applyBorder="1" applyAlignment="1" applyProtection="1">
      <alignment horizontal="center" vertical="center" wrapText="1"/>
      <protection locked="0"/>
    </xf>
    <xf numFmtId="164" fontId="16" fillId="0" borderId="19" xfId="1" applyNumberFormat="1" applyFont="1" applyFill="1" applyBorder="1" applyAlignment="1" applyProtection="1">
      <alignment horizontal="center" vertical="center"/>
      <protection locked="0"/>
    </xf>
    <xf numFmtId="164" fontId="0" fillId="0" borderId="5" xfId="1" applyNumberFormat="1" applyFont="1" applyFill="1" applyBorder="1" applyAlignment="1" applyProtection="1">
      <alignment horizontal="center" vertical="center" wrapText="1"/>
      <protection locked="0"/>
    </xf>
    <xf numFmtId="164" fontId="16" fillId="0" borderId="5" xfId="1" applyNumberFormat="1" applyFont="1" applyFill="1" applyBorder="1" applyAlignment="1" applyProtection="1">
      <alignment horizontal="center" vertical="center" wrapText="1"/>
      <protection locked="0"/>
    </xf>
    <xf numFmtId="164" fontId="16" fillId="0" borderId="20" xfId="1" applyNumberFormat="1" applyFont="1" applyBorder="1" applyAlignment="1" applyProtection="1">
      <alignment horizontal="center" vertical="center"/>
      <protection locked="0"/>
    </xf>
    <xf numFmtId="164" fontId="16" fillId="0" borderId="20" xfId="1" applyNumberFormat="1" applyFont="1" applyBorder="1" applyAlignment="1" applyProtection="1">
      <alignment horizontal="center" vertical="center" wrapText="1"/>
      <protection locked="0"/>
    </xf>
    <xf numFmtId="164" fontId="0" fillId="0" borderId="20" xfId="1" applyNumberFormat="1" applyFont="1" applyBorder="1" applyAlignment="1" applyProtection="1">
      <alignment horizontal="center" vertical="center" wrapText="1"/>
      <protection locked="0"/>
    </xf>
    <xf numFmtId="0" fontId="0" fillId="0" borderId="17" xfId="0" applyBorder="1" applyAlignment="1" applyProtection="1">
      <alignment horizontal="left" vertical="center" wrapText="1" indent="2"/>
      <protection locked="0"/>
    </xf>
    <xf numFmtId="3" fontId="0" fillId="0" borderId="18" xfId="0" applyNumberFormat="1" applyBorder="1" applyAlignment="1" applyProtection="1">
      <alignment horizontal="right" vertical="center"/>
      <protection locked="0"/>
    </xf>
    <xf numFmtId="0" fontId="1" fillId="0" borderId="6" xfId="0" applyFont="1" applyBorder="1" applyAlignment="1" applyProtection="1">
      <alignment vertical="center" wrapText="1"/>
      <protection locked="0"/>
    </xf>
    <xf numFmtId="0" fontId="1" fillId="5" borderId="51" xfId="0" applyFont="1" applyFill="1" applyBorder="1" applyAlignment="1" applyProtection="1">
      <alignment horizontal="center" vertical="center"/>
      <protection locked="0"/>
    </xf>
    <xf numFmtId="3" fontId="0" fillId="0" borderId="45" xfId="0" applyNumberFormat="1" applyBorder="1" applyAlignment="1" applyProtection="1">
      <alignment horizontal="right" vertical="center" wrapText="1" indent="2"/>
      <protection locked="0"/>
    </xf>
    <xf numFmtId="0" fontId="1" fillId="0" borderId="52" xfId="0" applyFont="1" applyBorder="1" applyAlignment="1" applyProtection="1">
      <alignment horizontal="center" vertical="center" wrapText="1"/>
      <protection locked="0"/>
    </xf>
    <xf numFmtId="3" fontId="0" fillId="0" borderId="0" xfId="0" applyNumberFormat="1" applyAlignment="1" applyProtection="1">
      <alignment horizontal="center" vertical="center" wrapText="1"/>
      <protection locked="0"/>
    </xf>
    <xf numFmtId="0" fontId="2" fillId="0" borderId="50" xfId="0" applyFont="1" applyBorder="1" applyAlignment="1" applyProtection="1">
      <alignment horizontal="left" vertical="center" wrapText="1"/>
      <protection locked="0"/>
    </xf>
    <xf numFmtId="0" fontId="0" fillId="0" borderId="7" xfId="0" applyBorder="1" applyAlignment="1" applyProtection="1">
      <alignment vertical="center" wrapText="1"/>
      <protection locked="0"/>
    </xf>
    <xf numFmtId="0" fontId="1" fillId="0" borderId="24" xfId="0" applyFont="1" applyBorder="1" applyAlignment="1" applyProtection="1">
      <alignment horizontal="center" vertical="center"/>
      <protection locked="0"/>
    </xf>
    <xf numFmtId="0" fontId="1" fillId="5" borderId="24" xfId="0" applyFont="1" applyFill="1" applyBorder="1" applyAlignment="1" applyProtection="1">
      <alignment horizontal="center" vertical="center"/>
      <protection locked="0"/>
    </xf>
    <xf numFmtId="0" fontId="0" fillId="0" borderId="46" xfId="0" applyBorder="1" applyAlignment="1" applyProtection="1">
      <alignment vertical="center" wrapText="1"/>
      <protection locked="0"/>
    </xf>
    <xf numFmtId="0" fontId="1" fillId="5" borderId="26" xfId="0" applyFont="1" applyFill="1" applyBorder="1" applyAlignment="1" applyProtection="1">
      <alignment horizontal="center" vertical="center"/>
      <protection locked="0"/>
    </xf>
    <xf numFmtId="164" fontId="0" fillId="0" borderId="18" xfId="1" applyNumberFormat="1" applyFont="1" applyBorder="1" applyAlignment="1" applyProtection="1">
      <alignment horizontal="center" vertical="center"/>
      <protection locked="0"/>
    </xf>
    <xf numFmtId="0" fontId="2" fillId="0" borderId="0" xfId="0" applyFont="1" applyAlignment="1" applyProtection="1">
      <alignment vertical="center" wrapText="1"/>
      <protection locked="0"/>
    </xf>
    <xf numFmtId="164" fontId="0" fillId="0" borderId="19" xfId="1" applyNumberFormat="1" applyFont="1" applyBorder="1" applyAlignment="1" applyProtection="1">
      <alignment horizontal="center" vertical="center"/>
      <protection locked="0"/>
    </xf>
    <xf numFmtId="0" fontId="1" fillId="0" borderId="7" xfId="0" applyFont="1" applyBorder="1" applyAlignment="1" applyProtection="1">
      <alignment vertical="center" wrapText="1"/>
      <protection locked="0"/>
    </xf>
    <xf numFmtId="3" fontId="0" fillId="6" borderId="7" xfId="0" applyNumberFormat="1" applyFill="1" applyBorder="1" applyAlignment="1" applyProtection="1">
      <alignment horizontal="right" vertical="center" wrapText="1" indent="2"/>
      <protection locked="0"/>
    </xf>
    <xf numFmtId="164" fontId="0" fillId="0" borderId="20" xfId="1" applyNumberFormat="1" applyFont="1" applyBorder="1" applyAlignment="1" applyProtection="1">
      <alignment horizontal="center" vertical="center"/>
      <protection locked="0"/>
    </xf>
    <xf numFmtId="0" fontId="1" fillId="0" borderId="13" xfId="0" applyFont="1" applyBorder="1" applyAlignment="1" applyProtection="1">
      <alignment vertical="center" wrapText="1"/>
      <protection locked="0"/>
    </xf>
    <xf numFmtId="3" fontId="0" fillId="6" borderId="13" xfId="0" applyNumberFormat="1" applyFill="1" applyBorder="1" applyAlignment="1" applyProtection="1">
      <alignment horizontal="right" vertical="center" wrapText="1" indent="2"/>
      <protection locked="0"/>
    </xf>
    <xf numFmtId="3" fontId="0" fillId="0" borderId="18" xfId="0" applyNumberFormat="1" applyBorder="1" applyAlignment="1" applyProtection="1">
      <alignment vertical="center"/>
      <protection locked="0"/>
    </xf>
    <xf numFmtId="3" fontId="0" fillId="0" borderId="18" xfId="0" applyNumberFormat="1" applyBorder="1" applyAlignment="1" applyProtection="1">
      <alignment horizontal="center" vertical="center" wrapText="1"/>
      <protection locked="0"/>
    </xf>
    <xf numFmtId="0" fontId="1" fillId="4" borderId="18" xfId="0" applyFont="1" applyFill="1" applyBorder="1" applyAlignment="1" applyProtection="1">
      <alignment horizontal="center" vertical="center"/>
      <protection locked="0"/>
    </xf>
    <xf numFmtId="0" fontId="1" fillId="0" borderId="33" xfId="0" applyFont="1" applyBorder="1" applyAlignment="1" applyProtection="1">
      <alignment horizontal="left" vertical="center" wrapText="1"/>
      <protection locked="0"/>
    </xf>
    <xf numFmtId="3" fontId="0" fillId="0" borderId="5" xfId="0" applyNumberFormat="1" applyBorder="1" applyAlignment="1" applyProtection="1">
      <alignment vertical="center"/>
      <protection locked="0"/>
    </xf>
    <xf numFmtId="3" fontId="0" fillId="0" borderId="5" xfId="0" applyNumberFormat="1" applyBorder="1" applyAlignment="1" applyProtection="1">
      <alignment horizontal="center" vertical="center" wrapText="1"/>
      <protection locked="0"/>
    </xf>
    <xf numFmtId="0" fontId="1" fillId="0" borderId="30" xfId="0" applyFont="1" applyBorder="1" applyAlignment="1" applyProtection="1">
      <alignment horizontal="left" vertical="center" wrapText="1"/>
      <protection locked="0"/>
    </xf>
    <xf numFmtId="1" fontId="0" fillId="0" borderId="7" xfId="0" applyNumberFormat="1" applyBorder="1" applyAlignment="1" applyProtection="1">
      <alignment horizontal="right" vertical="center" indent="2"/>
      <protection locked="0"/>
    </xf>
    <xf numFmtId="3" fontId="0" fillId="0" borderId="19" xfId="0" applyNumberFormat="1" applyBorder="1" applyAlignment="1" applyProtection="1">
      <alignment vertical="center"/>
      <protection locked="0"/>
    </xf>
    <xf numFmtId="0" fontId="0" fillId="0" borderId="50" xfId="0" applyBorder="1" applyAlignment="1" applyProtection="1">
      <alignment horizontal="left" vertical="center" wrapText="1"/>
      <protection locked="0"/>
    </xf>
    <xf numFmtId="3" fontId="0" fillId="0" borderId="5" xfId="0" applyNumberFormat="1" applyBorder="1" applyAlignment="1" applyProtection="1">
      <alignment vertical="top"/>
      <protection locked="0"/>
    </xf>
    <xf numFmtId="3" fontId="0" fillId="0" borderId="5" xfId="0" applyNumberFormat="1" applyBorder="1" applyAlignment="1" applyProtection="1">
      <alignment horizontal="center" vertical="top" wrapText="1"/>
      <protection locked="0"/>
    </xf>
    <xf numFmtId="0" fontId="1" fillId="4" borderId="19" xfId="0" applyFont="1" applyFill="1" applyBorder="1" applyAlignment="1" applyProtection="1">
      <alignment horizontal="center" vertical="top"/>
      <protection locked="0"/>
    </xf>
    <xf numFmtId="0" fontId="1" fillId="0" borderId="50" xfId="0" applyFont="1" applyBorder="1" applyAlignment="1" applyProtection="1">
      <alignment horizontal="left" vertical="top" wrapText="1"/>
      <protection locked="0"/>
    </xf>
    <xf numFmtId="3" fontId="0" fillId="0" borderId="0" xfId="0" applyNumberFormat="1" applyAlignment="1" applyProtection="1">
      <alignment horizontal="right" vertical="top" wrapText="1"/>
      <protection locked="0"/>
    </xf>
    <xf numFmtId="0" fontId="1" fillId="0" borderId="19" xfId="0" applyFont="1" applyBorder="1" applyAlignment="1" applyProtection="1">
      <alignment horizontal="center" vertical="top" wrapText="1"/>
      <protection locked="0"/>
    </xf>
    <xf numFmtId="0" fontId="0" fillId="0" borderId="5" xfId="0" applyBorder="1" applyAlignment="1" applyProtection="1">
      <alignment horizontal="left" vertical="center" wrapText="1"/>
      <protection locked="0"/>
    </xf>
    <xf numFmtId="3" fontId="0" fillId="0" borderId="5" xfId="0" applyNumberFormat="1" applyBorder="1" applyAlignment="1" applyProtection="1">
      <alignment horizontal="right" vertical="center" wrapText="1" indent="2"/>
      <protection locked="0"/>
    </xf>
    <xf numFmtId="0" fontId="0" fillId="0" borderId="59"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 fillId="0" borderId="61" xfId="0" applyFont="1" applyBorder="1" applyAlignment="1" applyProtection="1">
      <alignment horizontal="left" vertical="center" wrapText="1"/>
      <protection locked="0"/>
    </xf>
    <xf numFmtId="0" fontId="0" fillId="0" borderId="7" xfId="0" applyBorder="1" applyAlignment="1" applyProtection="1">
      <alignment horizontal="right" vertical="center" indent="2"/>
      <protection locked="0"/>
    </xf>
    <xf numFmtId="3" fontId="0" fillId="0" borderId="32" xfId="0" applyNumberFormat="1" applyBorder="1" applyAlignment="1" applyProtection="1">
      <alignment horizontal="right" vertical="center" wrapText="1" indent="2"/>
      <protection locked="0"/>
    </xf>
    <xf numFmtId="0" fontId="0" fillId="0" borderId="20" xfId="0" applyBorder="1" applyAlignment="1" applyProtection="1">
      <alignment vertical="center"/>
      <protection locked="0"/>
    </xf>
    <xf numFmtId="3" fontId="0" fillId="0" borderId="12" xfId="0" applyNumberFormat="1" applyBorder="1" applyAlignment="1" applyProtection="1">
      <alignment horizontal="right" vertical="center" wrapText="1" indent="2"/>
      <protection locked="0"/>
    </xf>
    <xf numFmtId="3" fontId="0" fillId="8" borderId="18" xfId="0" applyNumberFormat="1" applyFill="1" applyBorder="1" applyAlignment="1" applyProtection="1">
      <alignment horizontal="right" vertical="center"/>
      <protection locked="0"/>
    </xf>
    <xf numFmtId="0" fontId="1" fillId="0" borderId="62" xfId="0" applyFont="1" applyBorder="1" applyAlignment="1" applyProtection="1">
      <alignment vertical="center" wrapText="1"/>
      <protection locked="0"/>
    </xf>
    <xf numFmtId="3" fontId="1" fillId="8" borderId="19" xfId="0" applyNumberFormat="1" applyFont="1" applyFill="1" applyBorder="1" applyAlignment="1" applyProtection="1">
      <alignment horizontal="right" vertical="center"/>
      <protection locked="0"/>
    </xf>
    <xf numFmtId="0" fontId="1" fillId="0" borderId="0" xfId="0" applyFont="1" applyAlignment="1" applyProtection="1">
      <alignment horizontal="left" vertical="center" wrapText="1" indent="1"/>
      <protection locked="0"/>
    </xf>
    <xf numFmtId="3" fontId="0" fillId="8" borderId="19" xfId="0" applyNumberFormat="1" applyFill="1" applyBorder="1" applyAlignment="1" applyProtection="1">
      <alignment horizontal="right" vertical="center"/>
      <protection locked="0"/>
    </xf>
    <xf numFmtId="0" fontId="0" fillId="0" borderId="0" xfId="0" applyAlignment="1" applyProtection="1">
      <alignment horizontal="left" vertical="center" wrapText="1" indent="3"/>
      <protection locked="0"/>
    </xf>
    <xf numFmtId="0" fontId="1" fillId="0" borderId="7" xfId="0" applyFont="1" applyBorder="1" applyAlignment="1" applyProtection="1">
      <alignment horizontal="left" vertical="center" wrapText="1" indent="1"/>
      <protection locked="0"/>
    </xf>
    <xf numFmtId="0" fontId="0" fillId="0" borderId="7" xfId="0" applyBorder="1" applyAlignment="1" applyProtection="1">
      <alignment horizontal="left" vertical="center" wrapText="1" indent="1"/>
      <protection locked="0"/>
    </xf>
    <xf numFmtId="3" fontId="0" fillId="8" borderId="20" xfId="0" applyNumberFormat="1" applyFill="1" applyBorder="1" applyAlignment="1" applyProtection="1">
      <alignment horizontal="right" vertical="center"/>
      <protection locked="0"/>
    </xf>
    <xf numFmtId="0" fontId="1" fillId="0" borderId="13" xfId="0" applyFont="1" applyBorder="1" applyAlignment="1" applyProtection="1">
      <alignment horizontal="left" vertical="center" wrapText="1" indent="1"/>
      <protection locked="0"/>
    </xf>
    <xf numFmtId="0" fontId="1" fillId="0" borderId="8" xfId="0" applyFont="1" applyBorder="1" applyAlignment="1" applyProtection="1">
      <alignment vertical="center" wrapText="1"/>
      <protection locked="0"/>
    </xf>
    <xf numFmtId="0" fontId="0" fillId="0" borderId="8" xfId="0" applyBorder="1" applyAlignment="1" applyProtection="1">
      <alignment horizontal="right" vertical="center" indent="2"/>
      <protection locked="0"/>
    </xf>
    <xf numFmtId="0" fontId="1" fillId="0" borderId="26" xfId="0" applyFont="1" applyBorder="1" applyAlignment="1" applyProtection="1">
      <alignment horizontal="center" vertical="center"/>
      <protection locked="0"/>
    </xf>
    <xf numFmtId="4" fontId="0" fillId="0" borderId="14" xfId="0" applyNumberFormat="1" applyBorder="1" applyAlignment="1" applyProtection="1">
      <alignment horizontal="right" vertical="center" wrapText="1" indent="2"/>
      <protection locked="0"/>
    </xf>
    <xf numFmtId="164" fontId="0" fillId="0" borderId="18" xfId="1" applyNumberFormat="1" applyFont="1" applyBorder="1" applyAlignment="1" applyProtection="1">
      <alignment vertical="top"/>
      <protection locked="0"/>
    </xf>
    <xf numFmtId="164" fontId="0" fillId="0" borderId="19" xfId="1" applyNumberFormat="1" applyFont="1" applyBorder="1" applyAlignment="1" applyProtection="1">
      <alignment horizontal="center" vertical="top" wrapText="1"/>
      <protection locked="0"/>
    </xf>
    <xf numFmtId="0" fontId="1" fillId="0" borderId="52" xfId="0" applyFont="1" applyBorder="1" applyAlignment="1" applyProtection="1">
      <alignment horizontal="left" vertical="center" wrapText="1"/>
      <protection locked="0"/>
    </xf>
    <xf numFmtId="0" fontId="0" fillId="0" borderId="15" xfId="0" applyBorder="1" applyAlignment="1" applyProtection="1">
      <alignment horizontal="left" vertical="center" wrapText="1" indent="2"/>
      <protection locked="0"/>
    </xf>
    <xf numFmtId="4" fontId="0" fillId="0" borderId="33" xfId="0" applyNumberFormat="1" applyBorder="1" applyAlignment="1" applyProtection="1">
      <alignment horizontal="right" vertical="center" wrapText="1" indent="2"/>
      <protection locked="0"/>
    </xf>
    <xf numFmtId="4" fontId="0" fillId="0" borderId="1" xfId="0" applyNumberFormat="1" applyBorder="1" applyAlignment="1" applyProtection="1">
      <alignment horizontal="right" vertical="center" wrapText="1" indent="2"/>
      <protection locked="0"/>
    </xf>
    <xf numFmtId="4" fontId="0" fillId="0" borderId="2" xfId="0" applyNumberFormat="1" applyBorder="1" applyAlignment="1" applyProtection="1">
      <alignment horizontal="right" vertical="center" wrapText="1" indent="2"/>
      <protection locked="0"/>
    </xf>
    <xf numFmtId="4" fontId="0" fillId="0" borderId="7" xfId="0" applyNumberFormat="1" applyBorder="1" applyAlignment="1" applyProtection="1">
      <alignment horizontal="right" vertical="center" wrapText="1" indent="2"/>
      <protection locked="0"/>
    </xf>
    <xf numFmtId="0" fontId="1" fillId="0" borderId="50" xfId="0" applyFont="1" applyBorder="1" applyAlignment="1" applyProtection="1">
      <alignment vertical="center" wrapText="1"/>
      <protection locked="0"/>
    </xf>
    <xf numFmtId="4" fontId="0" fillId="0" borderId="19" xfId="0" applyNumberFormat="1" applyBorder="1" applyAlignment="1" applyProtection="1">
      <alignment horizontal="right" vertical="center" wrapText="1" indent="2"/>
      <protection locked="0"/>
    </xf>
    <xf numFmtId="4" fontId="0" fillId="0" borderId="11" xfId="0" applyNumberFormat="1" applyBorder="1" applyAlignment="1" applyProtection="1">
      <alignment horizontal="right" vertical="center" wrapText="1" indent="2"/>
      <protection locked="0"/>
    </xf>
    <xf numFmtId="0" fontId="3" fillId="0" borderId="0" xfId="0" applyFont="1" applyAlignment="1" applyProtection="1">
      <alignment wrapText="1"/>
      <protection locked="0"/>
    </xf>
    <xf numFmtId="4" fontId="0" fillId="0" borderId="8" xfId="0" applyNumberFormat="1" applyBorder="1" applyAlignment="1" applyProtection="1">
      <alignment horizontal="right" vertical="center" wrapText="1" indent="2"/>
      <protection locked="0"/>
    </xf>
    <xf numFmtId="0" fontId="2" fillId="0" borderId="5" xfId="0" applyFont="1" applyBorder="1" applyAlignment="1" applyProtection="1">
      <alignment horizontal="left" vertical="top" wrapText="1" indent="2"/>
      <protection locked="0"/>
    </xf>
    <xf numFmtId="0" fontId="0" fillId="0" borderId="20" xfId="0" applyBorder="1" applyAlignment="1" applyProtection="1">
      <alignment horizontal="center" vertical="center" wrapText="1"/>
      <protection locked="0"/>
    </xf>
    <xf numFmtId="3" fontId="0" fillId="3" borderId="18" xfId="0" applyNumberFormat="1" applyFill="1" applyBorder="1" applyAlignment="1" applyProtection="1">
      <alignment horizontal="right" vertical="center"/>
      <protection locked="0"/>
    </xf>
    <xf numFmtId="0" fontId="1" fillId="0" borderId="28" xfId="0" applyFont="1" applyBorder="1" applyProtection="1">
      <protection locked="0"/>
    </xf>
    <xf numFmtId="0" fontId="0" fillId="3" borderId="0" xfId="0" applyFill="1" applyProtection="1">
      <protection locked="0"/>
    </xf>
    <xf numFmtId="0" fontId="1" fillId="3" borderId="19" xfId="0" applyFont="1" applyFill="1" applyBorder="1" applyAlignment="1" applyProtection="1">
      <alignment horizontal="center" vertical="center" wrapText="1"/>
      <protection locked="0"/>
    </xf>
    <xf numFmtId="0" fontId="0" fillId="0" borderId="19" xfId="0" applyBorder="1" applyProtection="1">
      <protection locked="0"/>
    </xf>
    <xf numFmtId="0" fontId="1" fillId="5" borderId="22" xfId="0" applyFont="1" applyFill="1" applyBorder="1" applyAlignment="1" applyProtection="1">
      <alignment horizontal="center" vertical="center"/>
      <protection locked="0"/>
    </xf>
    <xf numFmtId="3" fontId="2" fillId="0" borderId="5" xfId="0" applyNumberFormat="1" applyFont="1" applyBorder="1" applyAlignment="1" applyProtection="1">
      <alignment horizontal="center" vertical="center" wrapText="1"/>
      <protection locked="0"/>
    </xf>
    <xf numFmtId="0" fontId="1" fillId="0" borderId="0" xfId="0" applyFont="1" applyAlignment="1" applyProtection="1">
      <alignment horizontal="center" vertical="center"/>
      <protection locked="0"/>
    </xf>
    <xf numFmtId="3" fontId="2" fillId="0" borderId="19" xfId="0" applyNumberFormat="1" applyFont="1" applyBorder="1" applyAlignment="1" applyProtection="1">
      <alignment vertical="center"/>
      <protection locked="0"/>
    </xf>
    <xf numFmtId="3" fontId="2" fillId="0" borderId="5" xfId="0" applyNumberFormat="1" applyFont="1" applyBorder="1" applyAlignment="1" applyProtection="1">
      <alignment vertical="center"/>
      <protection locked="0"/>
    </xf>
    <xf numFmtId="0" fontId="0" fillId="0" borderId="13" xfId="0" applyBorder="1" applyAlignment="1" applyProtection="1">
      <alignment vertical="center" wrapText="1"/>
      <protection locked="0"/>
    </xf>
    <xf numFmtId="3" fontId="1" fillId="8" borderId="18" xfId="0" applyNumberFormat="1" applyFont="1" applyFill="1" applyBorder="1" applyAlignment="1" applyProtection="1">
      <alignment horizontal="right" vertical="center"/>
      <protection locked="0"/>
    </xf>
    <xf numFmtId="3" fontId="1" fillId="0" borderId="19" xfId="0" applyNumberFormat="1" applyFont="1" applyBorder="1" applyAlignment="1" applyProtection="1">
      <alignment horizontal="center" vertical="center" wrapText="1"/>
      <protection locked="0"/>
    </xf>
    <xf numFmtId="0" fontId="0" fillId="0" borderId="21" xfId="0" applyBorder="1" applyAlignment="1" applyProtection="1">
      <alignment vertical="center" wrapText="1"/>
      <protection locked="0"/>
    </xf>
    <xf numFmtId="0" fontId="1" fillId="0" borderId="29" xfId="0" applyFont="1" applyBorder="1" applyAlignment="1" applyProtection="1">
      <alignment horizontal="center" vertical="center"/>
      <protection locked="0"/>
    </xf>
    <xf numFmtId="3" fontId="0" fillId="0" borderId="21" xfId="0" applyNumberFormat="1" applyBorder="1" applyAlignment="1" applyProtection="1">
      <alignment horizontal="right" vertical="center" wrapText="1" indent="2"/>
      <protection locked="0"/>
    </xf>
    <xf numFmtId="0" fontId="1" fillId="0" borderId="34" xfId="0" applyFont="1" applyBorder="1" applyAlignment="1" applyProtection="1">
      <alignment horizontal="center"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3" fontId="0" fillId="3" borderId="19" xfId="0" applyNumberFormat="1" applyFill="1" applyBorder="1" applyAlignment="1" applyProtection="1">
      <alignment horizontal="center" vertical="center" wrapText="1"/>
      <protection locked="0"/>
    </xf>
    <xf numFmtId="3" fontId="2" fillId="0" borderId="19" xfId="0" applyNumberFormat="1" applyFont="1" applyBorder="1" applyProtection="1">
      <protection locked="0"/>
    </xf>
    <xf numFmtId="3" fontId="2" fillId="0" borderId="19" xfId="0" applyNumberFormat="1" applyFont="1" applyBorder="1" applyAlignment="1" applyProtection="1">
      <alignment horizontal="center" wrapText="1"/>
      <protection locked="0"/>
    </xf>
    <xf numFmtId="0" fontId="1" fillId="5" borderId="30" xfId="0" applyFont="1" applyFill="1" applyBorder="1" applyAlignment="1" applyProtection="1">
      <alignment horizontal="center" vertical="center" wrapText="1"/>
      <protection locked="0"/>
    </xf>
    <xf numFmtId="0" fontId="1" fillId="5" borderId="19" xfId="0" applyFont="1" applyFill="1" applyBorder="1" applyProtection="1">
      <protection locked="0"/>
    </xf>
    <xf numFmtId="3" fontId="0" fillId="6" borderId="0" xfId="0" applyNumberFormat="1" applyFill="1" applyAlignment="1" applyProtection="1">
      <alignment horizontal="right" vertical="center" wrapText="1" indent="2"/>
      <protection locked="0"/>
    </xf>
    <xf numFmtId="3" fontId="0" fillId="3" borderId="20" xfId="0" applyNumberFormat="1" applyFill="1" applyBorder="1" applyAlignment="1" applyProtection="1">
      <alignment horizontal="right" vertical="center"/>
      <protection locked="0"/>
    </xf>
    <xf numFmtId="0" fontId="0" fillId="0" borderId="13" xfId="0" applyBorder="1" applyAlignment="1" applyProtection="1">
      <alignment horizontal="left" vertical="center" wrapText="1" indent="2"/>
      <protection locked="0"/>
    </xf>
    <xf numFmtId="3" fontId="0" fillId="0" borderId="5" xfId="0" applyNumberFormat="1" applyBorder="1" applyAlignment="1" applyProtection="1">
      <alignment horizontal="right" vertical="center"/>
      <protection locked="0"/>
    </xf>
    <xf numFmtId="0" fontId="0" fillId="0" borderId="59" xfId="0" applyBorder="1" applyAlignment="1" applyProtection="1">
      <alignment vertical="center" wrapText="1"/>
      <protection locked="0"/>
    </xf>
    <xf numFmtId="164" fontId="2" fillId="0" borderId="19" xfId="1" applyNumberFormat="1" applyFont="1" applyBorder="1" applyAlignment="1" applyProtection="1">
      <alignment vertical="center"/>
      <protection locked="0"/>
    </xf>
    <xf numFmtId="164" fontId="2" fillId="0" borderId="19" xfId="1" applyNumberFormat="1" applyFont="1" applyBorder="1" applyAlignment="1" applyProtection="1">
      <alignment horizontal="center" vertical="center" wrapText="1"/>
      <protection locked="0"/>
    </xf>
    <xf numFmtId="164" fontId="1" fillId="0" borderId="16" xfId="1" applyNumberFormat="1" applyFont="1" applyFill="1" applyBorder="1" applyAlignment="1" applyProtection="1">
      <alignment horizontal="left" vertical="center" wrapText="1"/>
      <protection locked="0"/>
    </xf>
    <xf numFmtId="0" fontId="1" fillId="5" borderId="28" xfId="0" applyFont="1" applyFill="1" applyBorder="1" applyAlignment="1" applyProtection="1">
      <alignment horizontal="center" vertical="center"/>
      <protection locked="0"/>
    </xf>
    <xf numFmtId="164" fontId="16" fillId="0" borderId="15" xfId="1" applyNumberFormat="1" applyFont="1" applyFill="1" applyBorder="1" applyAlignment="1" applyProtection="1">
      <alignment horizontal="left" vertical="center" wrapText="1" indent="2"/>
      <protection locked="0"/>
    </xf>
    <xf numFmtId="164" fontId="16" fillId="0" borderId="19" xfId="1" applyNumberFormat="1" applyFont="1" applyFill="1" applyBorder="1" applyAlignment="1" applyProtection="1">
      <alignment horizontal="left" vertical="center" wrapText="1" indent="2"/>
      <protection locked="0"/>
    </xf>
    <xf numFmtId="164" fontId="0" fillId="0" borderId="32" xfId="1" applyNumberFormat="1" applyFont="1" applyFill="1" applyBorder="1" applyAlignment="1" applyProtection="1">
      <alignment horizontal="left" vertical="center" wrapText="1"/>
      <protection locked="0"/>
    </xf>
    <xf numFmtId="164" fontId="0" fillId="0" borderId="15" xfId="1" applyNumberFormat="1" applyFont="1" applyFill="1" applyBorder="1" applyAlignment="1" applyProtection="1">
      <alignment horizontal="left" vertical="center" wrapText="1" indent="2"/>
      <protection locked="0"/>
    </xf>
    <xf numFmtId="164" fontId="0" fillId="0" borderId="19" xfId="1" applyNumberFormat="1" applyFont="1" applyFill="1" applyBorder="1" applyAlignment="1" applyProtection="1">
      <alignment horizontal="left" vertical="center" wrapText="1" indent="2"/>
      <protection locked="0"/>
    </xf>
    <xf numFmtId="164" fontId="2" fillId="0" borderId="19" xfId="1" applyNumberFormat="1" applyFont="1" applyFill="1" applyBorder="1" applyAlignment="1" applyProtection="1">
      <alignment vertical="center"/>
      <protection locked="0"/>
    </xf>
    <xf numFmtId="164" fontId="2" fillId="0" borderId="19" xfId="1" applyNumberFormat="1" applyFont="1" applyBorder="1" applyProtection="1">
      <protection locked="0"/>
    </xf>
    <xf numFmtId="164" fontId="2" fillId="0" borderId="20" xfId="1" applyNumberFormat="1" applyFont="1" applyBorder="1" applyAlignment="1" applyProtection="1">
      <alignment vertical="center"/>
      <protection locked="0"/>
    </xf>
    <xf numFmtId="164" fontId="2" fillId="0" borderId="20" xfId="1" applyNumberFormat="1" applyFont="1" applyBorder="1" applyAlignment="1" applyProtection="1">
      <alignment horizontal="center" vertical="center" wrapText="1"/>
      <protection locked="0"/>
    </xf>
    <xf numFmtId="0" fontId="1" fillId="0" borderId="0" xfId="0" applyFont="1" applyAlignment="1" applyProtection="1">
      <alignment vertical="top" wrapText="1"/>
      <protection locked="0"/>
    </xf>
    <xf numFmtId="0" fontId="0" fillId="0" borderId="15" xfId="0" applyBorder="1" applyAlignment="1" applyProtection="1">
      <alignment horizontal="left" vertical="top" wrapText="1" indent="2"/>
      <protection locked="0"/>
    </xf>
    <xf numFmtId="3" fontId="0" fillId="0" borderId="12" xfId="0" applyNumberFormat="1" applyBorder="1" applyAlignment="1" applyProtection="1">
      <alignment horizontal="center" vertical="center" wrapText="1"/>
      <protection locked="0"/>
    </xf>
    <xf numFmtId="3" fontId="0" fillId="0" borderId="20" xfId="0" applyNumberFormat="1" applyBorder="1" applyAlignment="1" applyProtection="1">
      <alignment horizontal="right" vertical="center" wrapText="1" indent="2"/>
      <protection locked="0"/>
    </xf>
    <xf numFmtId="164" fontId="16" fillId="0" borderId="18" xfId="1" applyNumberFormat="1" applyFont="1" applyBorder="1" applyAlignment="1" applyProtection="1">
      <alignment horizontal="center" vertical="center"/>
      <protection locked="0"/>
    </xf>
    <xf numFmtId="164" fontId="16" fillId="0" borderId="19" xfId="1" applyNumberFormat="1" applyFont="1" applyBorder="1" applyAlignment="1" applyProtection="1">
      <alignment horizontal="center" vertical="center" wrapText="1"/>
      <protection locked="0"/>
    </xf>
    <xf numFmtId="43" fontId="0" fillId="0" borderId="8" xfId="1" applyFont="1" applyFill="1" applyBorder="1" applyAlignment="1" applyProtection="1">
      <alignment vertical="top" wrapText="1"/>
      <protection locked="0"/>
    </xf>
    <xf numFmtId="164" fontId="0" fillId="0" borderId="19" xfId="1" applyNumberFormat="1" applyFont="1" applyBorder="1" applyAlignment="1" applyProtection="1">
      <alignment horizontal="right" vertical="center"/>
      <protection locked="0"/>
    </xf>
    <xf numFmtId="43" fontId="0" fillId="0" borderId="0" xfId="1" applyFont="1" applyFill="1" applyBorder="1" applyAlignment="1" applyProtection="1">
      <alignment horizontal="left" vertical="top" indent="2"/>
      <protection locked="0"/>
    </xf>
    <xf numFmtId="0" fontId="16" fillId="0" borderId="0" xfId="0" applyFont="1" applyAlignment="1" applyProtection="1">
      <alignment horizontal="left" indent="2"/>
      <protection locked="0"/>
    </xf>
    <xf numFmtId="43" fontId="0" fillId="0" borderId="0" xfId="1" applyFont="1" applyFill="1" applyBorder="1" applyAlignment="1" applyProtection="1">
      <alignment horizontal="left" vertical="center" wrapText="1" indent="2"/>
      <protection locked="0"/>
    </xf>
    <xf numFmtId="43" fontId="0" fillId="0" borderId="59" xfId="1" applyFont="1" applyFill="1" applyBorder="1" applyAlignment="1" applyProtection="1">
      <alignment horizontal="left" vertical="center" wrapText="1" indent="2"/>
      <protection locked="0"/>
    </xf>
    <xf numFmtId="164" fontId="16" fillId="0" borderId="19" xfId="1" applyNumberFormat="1" applyFont="1" applyBorder="1" applyAlignment="1" applyProtection="1">
      <alignment horizontal="right" vertical="center"/>
      <protection locked="0"/>
    </xf>
    <xf numFmtId="164" fontId="0" fillId="0" borderId="12" xfId="1" applyNumberFormat="1" applyFont="1" applyBorder="1" applyProtection="1">
      <protection locked="0"/>
    </xf>
    <xf numFmtId="164" fontId="0" fillId="0" borderId="12" xfId="1" applyNumberFormat="1" applyFont="1" applyBorder="1" applyAlignment="1" applyProtection="1">
      <alignment horizontal="center" vertical="center" wrapText="1"/>
      <protection locked="0"/>
    </xf>
    <xf numFmtId="4" fontId="0" fillId="0" borderId="8" xfId="0" applyNumberFormat="1" applyBorder="1" applyProtection="1">
      <protection locked="0"/>
    </xf>
    <xf numFmtId="0" fontId="1" fillId="0" borderId="39" xfId="0" applyFont="1" applyBorder="1" applyAlignment="1" applyProtection="1">
      <alignment vertical="center" wrapText="1"/>
      <protection locked="0"/>
    </xf>
    <xf numFmtId="0" fontId="0" fillId="0" borderId="27" xfId="0" applyBorder="1" applyProtection="1">
      <protection locked="0"/>
    </xf>
    <xf numFmtId="4" fontId="0" fillId="6" borderId="2" xfId="0" applyNumberFormat="1" applyFill="1" applyBorder="1" applyProtection="1">
      <protection locked="0"/>
    </xf>
    <xf numFmtId="0" fontId="1" fillId="3" borderId="32" xfId="0" applyFont="1" applyFill="1" applyBorder="1" applyAlignment="1" applyProtection="1">
      <alignment horizontal="center" vertical="center" wrapText="1"/>
      <protection locked="0"/>
    </xf>
    <xf numFmtId="4" fontId="0" fillId="6" borderId="0" xfId="0" applyNumberFormat="1" applyFill="1" applyAlignment="1" applyProtection="1">
      <alignment horizontal="right" vertical="center" wrapText="1" indent="2"/>
      <protection locked="0"/>
    </xf>
    <xf numFmtId="3" fontId="0" fillId="0" borderId="20" xfId="0" applyNumberFormat="1" applyBorder="1" applyAlignment="1" applyProtection="1">
      <alignment vertical="center"/>
      <protection locked="0"/>
    </xf>
    <xf numFmtId="4" fontId="0" fillId="6" borderId="13" xfId="0" applyNumberFormat="1" applyFill="1" applyBorder="1" applyAlignment="1" applyProtection="1">
      <alignment horizontal="right" vertical="center" wrapText="1" indent="2"/>
      <protection locked="0"/>
    </xf>
    <xf numFmtId="164" fontId="0" fillId="0" borderId="19" xfId="1" applyNumberFormat="1" applyFont="1" applyBorder="1" applyAlignment="1" applyProtection="1">
      <alignment vertical="center"/>
      <protection locked="0"/>
    </xf>
    <xf numFmtId="0" fontId="0" fillId="0" borderId="8" xfId="0" applyBorder="1" applyAlignment="1" applyProtection="1">
      <alignment vertical="center" wrapText="1"/>
      <protection locked="0"/>
    </xf>
    <xf numFmtId="0" fontId="1" fillId="3" borderId="28" xfId="0" applyFont="1" applyFill="1" applyBorder="1" applyAlignment="1" applyProtection="1">
      <alignment horizontal="center" vertical="center"/>
      <protection locked="0"/>
    </xf>
    <xf numFmtId="0" fontId="1" fillId="0" borderId="41" xfId="0" applyFont="1" applyBorder="1" applyAlignment="1" applyProtection="1">
      <alignment horizontal="left" vertical="center" wrapText="1"/>
      <protection locked="0"/>
    </xf>
    <xf numFmtId="0" fontId="1" fillId="3" borderId="24" xfId="0" applyFont="1" applyFill="1" applyBorder="1" applyAlignment="1" applyProtection="1">
      <alignment horizontal="center" vertical="center"/>
      <protection locked="0"/>
    </xf>
    <xf numFmtId="3" fontId="0" fillId="0" borderId="12" xfId="0" applyNumberFormat="1" applyBorder="1" applyAlignment="1" applyProtection="1">
      <alignment vertical="center"/>
      <protection locked="0"/>
    </xf>
    <xf numFmtId="0" fontId="1" fillId="0" borderId="44" xfId="0" applyFont="1" applyBorder="1" applyAlignment="1" applyProtection="1">
      <alignment vertical="center" wrapText="1"/>
      <protection locked="0"/>
    </xf>
    <xf numFmtId="0" fontId="1" fillId="0" borderId="51" xfId="0" applyFont="1" applyBorder="1" applyAlignment="1" applyProtection="1">
      <alignment horizontal="center" vertical="center"/>
      <protection locked="0"/>
    </xf>
    <xf numFmtId="0" fontId="0" fillId="0" borderId="39" xfId="0" applyBorder="1" applyAlignment="1" applyProtection="1">
      <alignment vertical="center" wrapText="1"/>
      <protection locked="0"/>
    </xf>
    <xf numFmtId="0" fontId="0" fillId="0" borderId="38" xfId="0" applyBorder="1" applyAlignment="1" applyProtection="1">
      <alignment horizontal="left" vertical="center" wrapText="1" indent="2"/>
      <protection locked="0"/>
    </xf>
    <xf numFmtId="0" fontId="0" fillId="0" borderId="41" xfId="0" applyBorder="1" applyAlignment="1" applyProtection="1">
      <alignment vertical="center" wrapText="1"/>
      <protection locked="0"/>
    </xf>
    <xf numFmtId="3" fontId="2" fillId="0" borderId="18" xfId="0" applyNumberFormat="1" applyFont="1" applyBorder="1" applyAlignment="1" applyProtection="1">
      <alignment horizontal="right" vertical="center"/>
      <protection locked="0"/>
    </xf>
    <xf numFmtId="43" fontId="1" fillId="0" borderId="0" xfId="1" applyFont="1" applyFill="1" applyAlignment="1" applyProtection="1">
      <alignment vertical="center" wrapText="1"/>
      <protection locked="0"/>
    </xf>
    <xf numFmtId="43" fontId="0" fillId="0" borderId="0" xfId="1" applyFont="1" applyFill="1" applyAlignment="1" applyProtection="1">
      <alignment horizontal="left" vertical="center" wrapText="1" indent="2"/>
      <protection locked="0"/>
    </xf>
    <xf numFmtId="3" fontId="11" fillId="0" borderId="19" xfId="0" applyNumberFormat="1" applyFont="1" applyBorder="1" applyAlignment="1" applyProtection="1">
      <alignment horizontal="right" vertical="center"/>
      <protection locked="0"/>
    </xf>
    <xf numFmtId="3" fontId="11" fillId="0" borderId="19" xfId="0" applyNumberFormat="1" applyFont="1" applyBorder="1" applyAlignment="1" applyProtection="1">
      <alignment horizontal="center" vertical="center" wrapText="1"/>
      <protection locked="0"/>
    </xf>
    <xf numFmtId="43" fontId="0" fillId="0" borderId="15" xfId="1" applyFont="1" applyFill="1" applyBorder="1" applyAlignment="1" applyProtection="1">
      <alignment horizontal="left" vertical="center" wrapText="1" indent="2"/>
      <protection locked="0"/>
    </xf>
    <xf numFmtId="0" fontId="1" fillId="0" borderId="23"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indent="2"/>
      <protection locked="0"/>
    </xf>
    <xf numFmtId="0" fontId="0" fillId="0" borderId="23" xfId="0" applyBorder="1" applyAlignment="1" applyProtection="1">
      <alignment horizontal="left" vertical="center" wrapText="1" indent="2"/>
      <protection locked="0"/>
    </xf>
    <xf numFmtId="0" fontId="0" fillId="0" borderId="60" xfId="0" applyBorder="1" applyAlignment="1" applyProtection="1">
      <alignment horizontal="left" vertical="center" wrapText="1" indent="2"/>
      <protection locked="0"/>
    </xf>
    <xf numFmtId="0" fontId="1" fillId="0" borderId="22" xfId="0" applyFont="1" applyBorder="1" applyAlignment="1" applyProtection="1">
      <alignment horizontal="left" vertical="center" wrapText="1"/>
      <protection locked="0"/>
    </xf>
    <xf numFmtId="4" fontId="0" fillId="6" borderId="7" xfId="0" applyNumberFormat="1" applyFill="1" applyBorder="1" applyAlignment="1" applyProtection="1">
      <alignment horizontal="right" vertical="center" wrapText="1" indent="2"/>
      <protection locked="0"/>
    </xf>
    <xf numFmtId="4" fontId="0" fillId="0" borderId="13" xfId="0" applyNumberFormat="1" applyBorder="1" applyAlignment="1" applyProtection="1">
      <alignment horizontal="right" vertical="center" wrapText="1" indent="2"/>
      <protection locked="0"/>
    </xf>
    <xf numFmtId="3" fontId="2" fillId="0" borderId="18" xfId="0" applyNumberFormat="1" applyFont="1" applyBorder="1" applyAlignment="1" applyProtection="1">
      <alignment vertical="center"/>
      <protection locked="0"/>
    </xf>
    <xf numFmtId="3" fontId="2" fillId="0" borderId="18" xfId="0" applyNumberFormat="1" applyFont="1" applyBorder="1" applyAlignment="1" applyProtection="1">
      <alignment horizontal="center" vertical="center" wrapText="1"/>
      <protection locked="0"/>
    </xf>
    <xf numFmtId="0" fontId="1" fillId="0" borderId="28" xfId="0" applyFont="1" applyBorder="1" applyAlignment="1" applyProtection="1">
      <alignment vertical="center"/>
      <protection locked="0"/>
    </xf>
    <xf numFmtId="164" fontId="0" fillId="0" borderId="19" xfId="1" applyNumberFormat="1" applyFont="1" applyBorder="1" applyProtection="1">
      <protection locked="0"/>
    </xf>
    <xf numFmtId="0" fontId="3" fillId="0" borderId="8" xfId="0" applyFont="1" applyBorder="1" applyAlignment="1" applyProtection="1">
      <alignment vertical="center" wrapText="1"/>
      <protection locked="0"/>
    </xf>
    <xf numFmtId="0" fontId="3" fillId="0" borderId="28" xfId="0" applyFont="1" applyBorder="1" applyProtection="1">
      <protection locked="0"/>
    </xf>
    <xf numFmtId="0" fontId="2" fillId="0" borderId="8" xfId="0" applyFont="1" applyBorder="1" applyProtection="1">
      <protection locked="0"/>
    </xf>
    <xf numFmtId="0" fontId="3" fillId="0" borderId="18" xfId="0" applyFont="1" applyBorder="1" applyAlignment="1" applyProtection="1">
      <alignment horizontal="center" vertical="center" wrapText="1"/>
      <protection locked="0"/>
    </xf>
    <xf numFmtId="0" fontId="0" fillId="0" borderId="49" xfId="0" applyBorder="1" applyAlignment="1" applyProtection="1">
      <alignment horizontal="left" vertical="center" wrapText="1"/>
      <protection locked="0"/>
    </xf>
    <xf numFmtId="164" fontId="16" fillId="0" borderId="19" xfId="1" applyNumberFormat="1" applyFont="1" applyBorder="1" applyAlignment="1" applyProtection="1">
      <alignment vertical="center"/>
      <protection locked="0"/>
    </xf>
    <xf numFmtId="0" fontId="3" fillId="0" borderId="7" xfId="0" applyFont="1" applyBorder="1" applyAlignment="1" applyProtection="1">
      <alignment vertical="center" wrapText="1"/>
      <protection locked="0"/>
    </xf>
    <xf numFmtId="3" fontId="2" fillId="0" borderId="5" xfId="0" applyNumberFormat="1" applyFont="1" applyBorder="1" applyAlignment="1" applyProtection="1">
      <alignment horizontal="right" vertical="center"/>
      <protection locked="0"/>
    </xf>
    <xf numFmtId="3" fontId="0" fillId="0" borderId="3" xfId="0" applyNumberFormat="1" applyBorder="1" applyAlignment="1" applyProtection="1">
      <alignment horizontal="center" vertical="center" wrapText="1"/>
      <protection locked="0"/>
    </xf>
    <xf numFmtId="0" fontId="1" fillId="3" borderId="3" xfId="0" applyFont="1" applyFill="1" applyBorder="1" applyAlignment="1" applyProtection="1">
      <alignment horizontal="center" vertical="center"/>
      <protection locked="0"/>
    </xf>
    <xf numFmtId="3" fontId="2" fillId="0" borderId="12" xfId="0" applyNumberFormat="1" applyFont="1" applyBorder="1" applyAlignment="1" applyProtection="1">
      <alignment horizontal="right" vertical="center"/>
      <protection locked="0"/>
    </xf>
    <xf numFmtId="3" fontId="2" fillId="0" borderId="12" xfId="0" applyNumberFormat="1" applyFont="1" applyBorder="1" applyAlignment="1" applyProtection="1">
      <alignment horizontal="center" vertical="center" wrapText="1"/>
      <protection locked="0"/>
    </xf>
    <xf numFmtId="3" fontId="2" fillId="0" borderId="20" xfId="0" applyNumberFormat="1" applyFont="1" applyBorder="1" applyAlignment="1" applyProtection="1">
      <alignment horizontal="center" vertical="center" wrapText="1"/>
      <protection locked="0"/>
    </xf>
    <xf numFmtId="0" fontId="1" fillId="5" borderId="20"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10" borderId="0" xfId="0" applyFont="1" applyFill="1" applyAlignment="1" applyProtection="1">
      <alignment horizontal="center" vertical="center"/>
      <protection locked="0"/>
    </xf>
    <xf numFmtId="3" fontId="1" fillId="3" borderId="0" xfId="0" applyNumberFormat="1" applyFont="1" applyFill="1" applyAlignment="1" applyProtection="1">
      <alignment horizontal="right" vertical="center"/>
      <protection locked="0"/>
    </xf>
    <xf numFmtId="3" fontId="1" fillId="3" borderId="0" xfId="0" applyNumberFormat="1" applyFont="1" applyFill="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9" xfId="0" applyFont="1" applyFill="1" applyBorder="1" applyAlignment="1" applyProtection="1">
      <alignment horizontal="center" vertical="center"/>
      <protection locked="0"/>
    </xf>
    <xf numFmtId="0" fontId="1" fillId="0" borderId="0" xfId="0" applyFont="1" applyAlignment="1" applyProtection="1">
      <alignment horizontal="center" vertical="center" wrapText="1"/>
      <protection locked="0"/>
    </xf>
    <xf numFmtId="2" fontId="4" fillId="3" borderId="37" xfId="0" applyNumberFormat="1" applyFont="1" applyFill="1" applyBorder="1" applyAlignment="1" applyProtection="1">
      <alignment horizontal="center" vertical="center" wrapText="1"/>
      <protection locked="0"/>
    </xf>
    <xf numFmtId="2" fontId="16" fillId="0" borderId="5" xfId="1" applyNumberFormat="1" applyFont="1" applyBorder="1" applyAlignment="1" applyProtection="1">
      <alignment horizontal="center" vertical="center"/>
      <protection locked="0"/>
    </xf>
    <xf numFmtId="2" fontId="16" fillId="0" borderId="5" xfId="1" applyNumberFormat="1" applyFont="1" applyFill="1" applyBorder="1" applyAlignment="1" applyProtection="1">
      <alignment horizontal="center" vertical="center"/>
      <protection locked="0"/>
    </xf>
    <xf numFmtId="2" fontId="16" fillId="0" borderId="19" xfId="1" applyNumberFormat="1" applyFont="1" applyFill="1" applyBorder="1" applyAlignment="1" applyProtection="1">
      <alignment horizontal="center" vertical="center" wrapText="1"/>
      <protection locked="0"/>
    </xf>
    <xf numFmtId="2" fontId="16" fillId="0" borderId="19" xfId="1" applyNumberFormat="1" applyFont="1" applyFill="1" applyBorder="1" applyAlignment="1" applyProtection="1">
      <alignment horizontal="center" vertical="center"/>
      <protection locked="0"/>
    </xf>
    <xf numFmtId="2" fontId="16" fillId="0" borderId="20" xfId="1" applyNumberFormat="1" applyFont="1" applyBorder="1" applyAlignment="1" applyProtection="1">
      <alignment horizontal="center" vertical="center"/>
      <protection locked="0"/>
    </xf>
    <xf numFmtId="2" fontId="0" fillId="0" borderId="19" xfId="1" applyNumberFormat="1" applyFont="1" applyBorder="1" applyAlignment="1" applyProtection="1">
      <alignment horizontal="center" vertical="center"/>
      <protection locked="0"/>
    </xf>
    <xf numFmtId="2" fontId="0" fillId="0" borderId="20" xfId="1" applyNumberFormat="1" applyFont="1" applyBorder="1" applyAlignment="1" applyProtection="1">
      <alignment horizontal="center" vertical="center"/>
      <protection locked="0"/>
    </xf>
    <xf numFmtId="2" fontId="16" fillId="0" borderId="19" xfId="1" applyNumberFormat="1" applyFont="1" applyBorder="1" applyAlignment="1" applyProtection="1">
      <alignment horizontal="center" vertical="center"/>
      <protection locked="0"/>
    </xf>
    <xf numFmtId="2" fontId="1" fillId="3" borderId="0" xfId="0" applyNumberFormat="1" applyFont="1" applyFill="1" applyAlignment="1" applyProtection="1">
      <alignment horizontal="center" vertical="center"/>
      <protection locked="0"/>
    </xf>
    <xf numFmtId="2" fontId="1" fillId="0" borderId="19" xfId="0" applyNumberFormat="1" applyFont="1" applyBorder="1" applyAlignment="1" applyProtection="1">
      <alignment horizontal="center" vertical="center"/>
      <protection locked="0"/>
    </xf>
    <xf numFmtId="2" fontId="0" fillId="0" borderId="19" xfId="0" applyNumberFormat="1" applyBorder="1" applyAlignment="1" applyProtection="1">
      <alignment horizontal="center" vertical="center"/>
      <protection locked="0"/>
    </xf>
    <xf numFmtId="2" fontId="0" fillId="0" borderId="20" xfId="0" applyNumberFormat="1" applyBorder="1" applyAlignment="1" applyProtection="1">
      <alignment horizontal="center" vertical="center"/>
      <protection locked="0"/>
    </xf>
    <xf numFmtId="2" fontId="2" fillId="0" borderId="19" xfId="0" applyNumberFormat="1" applyFont="1" applyBorder="1" applyAlignment="1" applyProtection="1">
      <alignment horizontal="center" vertical="center"/>
      <protection locked="0"/>
    </xf>
    <xf numFmtId="2" fontId="0" fillId="0" borderId="19" xfId="0" applyNumberFormat="1" applyBorder="1" applyAlignment="1" applyProtection="1">
      <alignment horizontal="center" vertical="center" wrapText="1"/>
      <protection locked="0"/>
    </xf>
    <xf numFmtId="2" fontId="0" fillId="0" borderId="18" xfId="0" applyNumberFormat="1" applyBorder="1" applyAlignment="1" applyProtection="1">
      <alignment horizontal="center" vertical="center"/>
      <protection locked="0"/>
    </xf>
    <xf numFmtId="2" fontId="0" fillId="0" borderId="5" xfId="0" applyNumberFormat="1" applyBorder="1" applyAlignment="1" applyProtection="1">
      <alignment horizontal="center" vertical="center"/>
      <protection locked="0"/>
    </xf>
    <xf numFmtId="2" fontId="0" fillId="0" borderId="5" xfId="0" applyNumberFormat="1" applyBorder="1" applyAlignment="1" applyProtection="1">
      <alignment horizontal="center" vertical="top"/>
      <protection locked="0"/>
    </xf>
    <xf numFmtId="2" fontId="0" fillId="0" borderId="19" xfId="1" applyNumberFormat="1" applyFont="1" applyBorder="1" applyAlignment="1" applyProtection="1">
      <alignment horizontal="center" vertical="top"/>
      <protection locked="0"/>
    </xf>
    <xf numFmtId="2" fontId="15" fillId="0" borderId="18" xfId="0" applyNumberFormat="1" applyFont="1" applyBorder="1" applyAlignment="1" applyProtection="1">
      <alignment horizontal="center" vertical="center"/>
      <protection locked="0"/>
    </xf>
    <xf numFmtId="2" fontId="0" fillId="0" borderId="19" xfId="0" applyNumberFormat="1" applyBorder="1" applyAlignment="1" applyProtection="1">
      <alignment horizontal="center"/>
      <protection locked="0"/>
    </xf>
    <xf numFmtId="2" fontId="2" fillId="0" borderId="5" xfId="0" applyNumberFormat="1" applyFont="1" applyBorder="1" applyAlignment="1" applyProtection="1">
      <alignment horizontal="center" vertical="center"/>
      <protection locked="0"/>
    </xf>
    <xf numFmtId="2" fontId="2" fillId="0" borderId="18" xfId="0" applyNumberFormat="1" applyFont="1" applyBorder="1" applyAlignment="1" applyProtection="1">
      <alignment horizontal="center" vertical="center"/>
      <protection locked="0"/>
    </xf>
    <xf numFmtId="2" fontId="2" fillId="0" borderId="19" xfId="0" applyNumberFormat="1" applyFont="1" applyBorder="1" applyAlignment="1" applyProtection="1">
      <alignment horizontal="center"/>
      <protection locked="0"/>
    </xf>
    <xf numFmtId="2" fontId="0" fillId="3" borderId="20" xfId="0" applyNumberFormat="1" applyFill="1" applyBorder="1" applyAlignment="1" applyProtection="1">
      <alignment horizontal="center" vertical="center"/>
      <protection locked="0"/>
    </xf>
    <xf numFmtId="2" fontId="2" fillId="0" borderId="19" xfId="1" applyNumberFormat="1" applyFont="1" applyBorder="1" applyAlignment="1" applyProtection="1">
      <alignment horizontal="center" vertical="center"/>
      <protection locked="0"/>
    </xf>
    <xf numFmtId="2" fontId="2" fillId="0" borderId="19" xfId="1" applyNumberFormat="1" applyFont="1" applyFill="1" applyBorder="1" applyAlignment="1" applyProtection="1">
      <alignment horizontal="center" vertical="center"/>
      <protection locked="0"/>
    </xf>
    <xf numFmtId="2" fontId="2" fillId="0" borderId="19" xfId="1" applyNumberFormat="1" applyFont="1" applyBorder="1" applyAlignment="1" applyProtection="1">
      <alignment horizontal="center"/>
      <protection locked="0"/>
    </xf>
    <xf numFmtId="2" fontId="2" fillId="0" borderId="20" xfId="1" applyNumberFormat="1" applyFont="1" applyBorder="1" applyAlignment="1" applyProtection="1">
      <alignment horizontal="center" vertical="center"/>
      <protection locked="0"/>
    </xf>
    <xf numFmtId="2" fontId="0" fillId="0" borderId="12" xfId="1" applyNumberFormat="1" applyFont="1" applyBorder="1" applyAlignment="1" applyProtection="1">
      <alignment horizontal="center"/>
      <protection locked="0"/>
    </xf>
    <xf numFmtId="2" fontId="0" fillId="0" borderId="12" xfId="0" applyNumberFormat="1" applyBorder="1" applyAlignment="1" applyProtection="1">
      <alignment horizontal="center" vertical="center"/>
      <protection locked="0"/>
    </xf>
    <xf numFmtId="2" fontId="11" fillId="0" borderId="19" xfId="0" applyNumberFormat="1" applyFont="1" applyBorder="1" applyAlignment="1" applyProtection="1">
      <alignment horizontal="center" vertical="center"/>
      <protection locked="0"/>
    </xf>
    <xf numFmtId="2" fontId="0" fillId="0" borderId="19" xfId="1" applyNumberFormat="1" applyFont="1" applyBorder="1" applyAlignment="1" applyProtection="1">
      <alignment horizontal="center"/>
      <protection locked="0"/>
    </xf>
    <xf numFmtId="2" fontId="0" fillId="0" borderId="3" xfId="0" applyNumberFormat="1" applyBorder="1" applyAlignment="1" applyProtection="1">
      <alignment horizontal="center" vertical="center"/>
      <protection locked="0"/>
    </xf>
    <xf numFmtId="2" fontId="2" fillId="0" borderId="12" xfId="0" applyNumberFormat="1" applyFont="1" applyBorder="1" applyAlignment="1" applyProtection="1">
      <alignment horizontal="center" vertical="center"/>
      <protection locked="0"/>
    </xf>
    <xf numFmtId="164" fontId="0" fillId="0" borderId="20" xfId="1" applyNumberFormat="1" applyFont="1" applyFill="1" applyBorder="1" applyAlignment="1" applyProtection="1">
      <alignment horizontal="center" vertical="center" wrapText="1"/>
      <protection locked="0"/>
    </xf>
    <xf numFmtId="0" fontId="1" fillId="0" borderId="19"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164" fontId="2" fillId="0" borderId="19" xfId="1" applyNumberFormat="1" applyFont="1" applyFill="1" applyBorder="1" applyAlignment="1" applyProtection="1">
      <alignment horizontal="center" vertical="center" wrapText="1"/>
      <protection locked="0"/>
    </xf>
    <xf numFmtId="164" fontId="2" fillId="0" borderId="20" xfId="1" applyNumberFormat="1" applyFont="1" applyFill="1" applyBorder="1" applyAlignment="1" applyProtection="1">
      <alignment horizontal="center" vertical="center" wrapText="1"/>
      <protection locked="0"/>
    </xf>
    <xf numFmtId="0" fontId="0" fillId="0" borderId="32" xfId="0" applyBorder="1" applyProtection="1">
      <protection locked="0"/>
    </xf>
    <xf numFmtId="0" fontId="0" fillId="0" borderId="32" xfId="0" applyBorder="1"/>
    <xf numFmtId="3" fontId="1" fillId="6" borderId="19" xfId="0" applyNumberFormat="1" applyFont="1" applyFill="1" applyBorder="1" applyAlignment="1" applyProtection="1">
      <alignment horizontal="right" vertical="center"/>
      <protection locked="0"/>
    </xf>
    <xf numFmtId="3" fontId="0" fillId="6" borderId="19" xfId="0" applyNumberFormat="1" applyFill="1" applyBorder="1" applyAlignment="1" applyProtection="1">
      <alignment horizontal="right" vertical="center"/>
      <protection locked="0"/>
    </xf>
    <xf numFmtId="3" fontId="0" fillId="6" borderId="20" xfId="0" applyNumberFormat="1" applyFill="1" applyBorder="1" applyAlignment="1" applyProtection="1">
      <alignment horizontal="right" vertical="center"/>
      <protection locked="0"/>
    </xf>
    <xf numFmtId="0" fontId="1" fillId="5" borderId="35" xfId="0" applyFont="1" applyFill="1" applyBorder="1" applyAlignment="1" applyProtection="1">
      <alignment horizontal="center" vertical="center" wrapText="1"/>
      <protection locked="0"/>
    </xf>
    <xf numFmtId="0" fontId="1" fillId="5" borderId="64"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3"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9" xfId="0" applyFont="1" applyFill="1" applyBorder="1" applyAlignment="1" applyProtection="1">
      <alignment horizontal="center" vertical="center"/>
      <protection locked="0"/>
    </xf>
    <xf numFmtId="0" fontId="3" fillId="5" borderId="0" xfId="0" applyFont="1" applyFill="1" applyAlignment="1" applyProtection="1">
      <alignment horizontal="left" vertical="center"/>
      <protection locked="0"/>
    </xf>
    <xf numFmtId="0" fontId="1" fillId="5" borderId="23" xfId="0" applyFont="1" applyFill="1" applyBorder="1" applyProtection="1">
      <protection locked="0"/>
    </xf>
    <xf numFmtId="0" fontId="1" fillId="5" borderId="27" xfId="0" applyFont="1" applyFill="1" applyBorder="1" applyProtection="1">
      <protection locked="0"/>
    </xf>
    <xf numFmtId="0" fontId="0" fillId="0" borderId="25" xfId="0" applyBorder="1" applyAlignment="1" applyProtection="1">
      <alignment horizontal="left" vertical="center" wrapText="1" indent="2"/>
      <protection locked="0"/>
    </xf>
    <xf numFmtId="164" fontId="0" fillId="0" borderId="20" xfId="1" applyNumberFormat="1" applyFont="1" applyFill="1" applyBorder="1" applyAlignment="1" applyProtection="1">
      <alignment horizontal="center" wrapText="1"/>
      <protection locked="0"/>
    </xf>
    <xf numFmtId="16" fontId="1" fillId="0" borderId="19" xfId="0" applyNumberFormat="1" applyFont="1" applyBorder="1" applyAlignment="1" applyProtection="1">
      <alignment horizontal="center" vertical="center" wrapText="1"/>
      <protection locked="0"/>
    </xf>
    <xf numFmtId="3" fontId="15" fillId="0" borderId="18" xfId="0" applyNumberFormat="1" applyFont="1" applyBorder="1" applyAlignment="1" applyProtection="1">
      <alignment horizontal="center" vertical="center" wrapText="1"/>
      <protection locked="0"/>
    </xf>
    <xf numFmtId="0" fontId="1" fillId="0" borderId="19" xfId="0" applyFont="1" applyBorder="1" applyAlignment="1">
      <alignment horizontal="right" vertical="center" wrapText="1"/>
    </xf>
    <xf numFmtId="0" fontId="2" fillId="0" borderId="19" xfId="0" applyFont="1" applyBorder="1" applyAlignment="1">
      <alignment horizontal="left" vertical="center" wrapText="1"/>
    </xf>
    <xf numFmtId="0" fontId="0" fillId="0" borderId="18" xfId="0" applyBorder="1" applyAlignment="1">
      <alignment horizontal="left" vertical="center" wrapText="1"/>
    </xf>
    <xf numFmtId="164" fontId="0" fillId="0" borderId="52" xfId="1" applyNumberFormat="1" applyFont="1" applyFill="1" applyBorder="1" applyAlignment="1">
      <alignment horizontal="left" vertical="center" wrapText="1"/>
    </xf>
    <xf numFmtId="164" fontId="0" fillId="0" borderId="33" xfId="1" applyNumberFormat="1" applyFont="1" applyFill="1" applyBorder="1" applyAlignment="1">
      <alignment horizontal="left" vertical="center" wrapText="1"/>
    </xf>
    <xf numFmtId="164" fontId="1" fillId="0" borderId="33" xfId="1" applyNumberFormat="1" applyFont="1" applyFill="1" applyBorder="1" applyAlignment="1">
      <alignment horizontal="left" vertical="center" wrapText="1"/>
    </xf>
    <xf numFmtId="0" fontId="1" fillId="0" borderId="1" xfId="0" applyFont="1" applyBorder="1" applyAlignment="1">
      <alignment horizontal="right"/>
    </xf>
    <xf numFmtId="4" fontId="1" fillId="0" borderId="1" xfId="0" applyNumberFormat="1" applyFont="1" applyBorder="1" applyAlignment="1">
      <alignment horizontal="right"/>
    </xf>
    <xf numFmtId="0" fontId="1" fillId="0" borderId="20" xfId="0" applyFont="1" applyBorder="1" applyAlignment="1">
      <alignment horizontal="right" vertical="center" wrapText="1"/>
    </xf>
    <xf numFmtId="0" fontId="1" fillId="0" borderId="19" xfId="0" applyFont="1" applyBorder="1" applyAlignment="1">
      <alignment horizontal="right" vertical="center"/>
    </xf>
    <xf numFmtId="164" fontId="1" fillId="0" borderId="19" xfId="1" applyNumberFormat="1" applyFont="1" applyBorder="1" applyAlignment="1">
      <alignment horizontal="right" vertical="center"/>
    </xf>
    <xf numFmtId="0" fontId="1" fillId="0" borderId="1" xfId="0" applyFont="1" applyBorder="1" applyAlignment="1">
      <alignment horizontal="right" vertical="center"/>
    </xf>
    <xf numFmtId="0" fontId="1" fillId="0" borderId="11" xfId="0" applyFont="1" applyBorder="1" applyAlignment="1">
      <alignment horizontal="right" vertical="center"/>
    </xf>
    <xf numFmtId="0" fontId="1" fillId="0" borderId="31" xfId="0" applyFont="1" applyBorder="1" applyAlignment="1">
      <alignment horizontal="right" vertical="center" wrapText="1"/>
    </xf>
    <xf numFmtId="0" fontId="1" fillId="0" borderId="14" xfId="0" applyFont="1" applyBorder="1" applyAlignment="1">
      <alignment horizontal="right"/>
    </xf>
    <xf numFmtId="164" fontId="1" fillId="0" borderId="30" xfId="1" applyNumberFormat="1" applyFont="1" applyFill="1" applyBorder="1" applyAlignment="1">
      <alignment horizontal="left" vertical="center" wrapText="1"/>
    </xf>
    <xf numFmtId="0" fontId="1" fillId="0" borderId="0" xfId="0" applyFont="1" applyAlignment="1">
      <alignment horizontal="right" vertical="center" wrapText="1" indent="2"/>
    </xf>
    <xf numFmtId="0" fontId="1" fillId="0" borderId="5" xfId="0" applyFont="1" applyBorder="1" applyAlignment="1">
      <alignment horizontal="right" vertical="center"/>
    </xf>
    <xf numFmtId="43" fontId="0" fillId="0" borderId="0" xfId="1" applyFont="1" applyFill="1" applyAlignment="1">
      <alignment horizontal="left" vertical="center" wrapText="1"/>
    </xf>
    <xf numFmtId="0" fontId="1" fillId="0" borderId="33" xfId="0" applyFont="1" applyBorder="1" applyAlignment="1">
      <alignment horizontal="right" vertical="center" wrapText="1"/>
    </xf>
    <xf numFmtId="0" fontId="1" fillId="0" borderId="0" xfId="0" applyFont="1" applyAlignment="1">
      <alignment horizontal="right" vertical="center"/>
    </xf>
    <xf numFmtId="0" fontId="1" fillId="5" borderId="19" xfId="0" applyFont="1" applyFill="1" applyBorder="1" applyAlignment="1" applyProtection="1">
      <alignment horizontal="center" vertical="center" wrapText="1"/>
      <protection locked="0"/>
    </xf>
    <xf numFmtId="0" fontId="1" fillId="5" borderId="32" xfId="0" applyFont="1" applyFill="1"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0" fillId="0" borderId="19" xfId="0" applyBorder="1" applyAlignment="1">
      <alignment horizontal="center" vertical="center" wrapText="1"/>
    </xf>
    <xf numFmtId="0" fontId="0" fillId="0" borderId="33" xfId="0" applyBorder="1" applyAlignment="1">
      <alignment horizontal="center" vertical="center" wrapText="1"/>
    </xf>
    <xf numFmtId="0" fontId="1" fillId="0" borderId="32" xfId="0" applyFont="1" applyBorder="1" applyAlignment="1" applyProtection="1">
      <alignment horizontal="center" vertical="center"/>
      <protection locked="0"/>
    </xf>
    <xf numFmtId="0" fontId="0" fillId="0" borderId="19" xfId="0" applyBorder="1" applyAlignment="1">
      <alignment horizontal="center" vertical="center"/>
    </xf>
    <xf numFmtId="0" fontId="0" fillId="0" borderId="33" xfId="0" applyBorder="1" applyAlignment="1">
      <alignment horizontal="center" vertical="center"/>
    </xf>
    <xf numFmtId="0" fontId="0" fillId="0" borderId="20" xfId="0" applyBorder="1" applyAlignment="1">
      <alignment horizontal="center" vertical="center" wrapText="1"/>
    </xf>
    <xf numFmtId="0" fontId="1" fillId="3" borderId="18" xfId="0" applyFont="1" applyFill="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1" fillId="5" borderId="33" xfId="0" applyFont="1" applyFill="1" applyBorder="1" applyAlignment="1" applyProtection="1">
      <alignment horizontal="center" vertical="center" wrapText="1"/>
      <protection locked="0"/>
    </xf>
    <xf numFmtId="0" fontId="1" fillId="0" borderId="9"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9" fontId="3" fillId="10" borderId="18" xfId="0" applyNumberFormat="1" applyFont="1" applyFill="1" applyBorder="1" applyAlignment="1" applyProtection="1">
      <alignment horizontal="center" vertical="center"/>
      <protection locked="0"/>
    </xf>
    <xf numFmtId="0" fontId="2" fillId="10" borderId="19" xfId="0" applyFont="1" applyFill="1" applyBorder="1" applyAlignment="1" applyProtection="1">
      <alignment horizontal="center" vertical="center"/>
      <protection locked="0"/>
    </xf>
    <xf numFmtId="3" fontId="3" fillId="10" borderId="18" xfId="0" applyNumberFormat="1" applyFont="1" applyFill="1" applyBorder="1" applyAlignment="1" applyProtection="1">
      <alignment horizontal="center" vertical="center" wrapText="1"/>
      <protection locked="0"/>
    </xf>
    <xf numFmtId="0" fontId="0" fillId="10" borderId="19" xfId="0" applyFill="1" applyBorder="1" applyAlignment="1" applyProtection="1">
      <alignment horizontal="center" vertical="center"/>
      <protection locked="0"/>
    </xf>
    <xf numFmtId="0" fontId="0" fillId="10" borderId="20" xfId="0" applyFill="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 fillId="10" borderId="20" xfId="0" applyFont="1" applyFill="1" applyBorder="1" applyAlignment="1" applyProtection="1">
      <alignment horizontal="center" vertical="center"/>
      <protection locked="0"/>
    </xf>
    <xf numFmtId="0" fontId="2" fillId="10" borderId="5" xfId="0" applyFont="1" applyFill="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3" fillId="10" borderId="19" xfId="0" applyFont="1" applyFill="1" applyBorder="1" applyAlignment="1" applyProtection="1">
      <alignment horizontal="center" vertical="center"/>
      <protection locked="0"/>
    </xf>
    <xf numFmtId="0" fontId="3" fillId="10" borderId="20" xfId="0" applyFont="1" applyFill="1" applyBorder="1" applyAlignment="1" applyProtection="1">
      <alignment horizontal="center" vertical="center"/>
      <protection locked="0"/>
    </xf>
    <xf numFmtId="3" fontId="3" fillId="10" borderId="10" xfId="0" applyNumberFormat="1" applyFont="1" applyFill="1" applyBorder="1" applyAlignment="1" applyProtection="1">
      <alignment horizontal="center" vertical="center" wrapText="1"/>
      <protection locked="0"/>
    </xf>
    <xf numFmtId="0" fontId="0" fillId="10" borderId="5" xfId="0" applyFill="1" applyBorder="1" applyAlignment="1" applyProtection="1">
      <alignment horizontal="center" vertical="center"/>
      <protection locked="0"/>
    </xf>
    <xf numFmtId="0" fontId="0" fillId="10" borderId="12" xfId="0" applyFill="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13" xfId="0" applyFont="1" applyBorder="1" applyAlignment="1" applyProtection="1">
      <alignment horizontal="center" vertical="center"/>
      <protection locked="0"/>
    </xf>
    <xf numFmtId="3" fontId="1" fillId="10" borderId="18" xfId="0" applyNumberFormat="1" applyFont="1" applyFill="1" applyBorder="1" applyAlignment="1" applyProtection="1">
      <alignment horizontal="center" vertical="center" wrapText="1"/>
      <protection locked="0"/>
    </xf>
    <xf numFmtId="9" fontId="1" fillId="10" borderId="18" xfId="0" applyNumberFormat="1" applyFont="1" applyFill="1" applyBorder="1" applyAlignment="1" applyProtection="1">
      <alignment horizontal="center" vertical="center"/>
      <protection locked="0"/>
    </xf>
    <xf numFmtId="9" fontId="1" fillId="10" borderId="19" xfId="0" applyNumberFormat="1" applyFont="1" applyFill="1" applyBorder="1" applyAlignment="1" applyProtection="1">
      <alignment horizontal="center" vertical="center"/>
      <protection locked="0"/>
    </xf>
    <xf numFmtId="3" fontId="3" fillId="10" borderId="19" xfId="0" applyNumberFormat="1" applyFont="1" applyFill="1" applyBorder="1" applyAlignment="1" applyProtection="1">
      <alignment horizontal="center" vertical="center"/>
      <protection locked="0"/>
    </xf>
    <xf numFmtId="0" fontId="1" fillId="5" borderId="28" xfId="0" applyFont="1"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25" xfId="0" applyFill="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5" borderId="27" xfId="0"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9" fontId="3" fillId="10" borderId="19" xfId="0" applyNumberFormat="1" applyFont="1" applyFill="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2" fillId="10" borderId="19" xfId="0" applyFont="1" applyFill="1" applyBorder="1" applyAlignment="1" applyProtection="1">
      <alignment horizontal="center" vertical="center" wrapText="1"/>
      <protection locked="0"/>
    </xf>
    <xf numFmtId="0" fontId="2" fillId="10" borderId="20" xfId="0" applyFont="1" applyFill="1" applyBorder="1" applyAlignment="1" applyProtection="1">
      <alignment horizontal="center" vertical="center" wrapText="1"/>
      <protection locked="0"/>
    </xf>
    <xf numFmtId="0" fontId="0" fillId="10" borderId="19" xfId="0" applyFill="1" applyBorder="1" applyAlignment="1" applyProtection="1">
      <alignment horizontal="center" vertical="center" wrapText="1"/>
      <protection locked="0"/>
    </xf>
    <xf numFmtId="0" fontId="0" fillId="10" borderId="20" xfId="0" applyFill="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3" fontId="3" fillId="10" borderId="20" xfId="0" applyNumberFormat="1" applyFont="1" applyFill="1" applyBorder="1" applyAlignment="1" applyProtection="1">
      <alignment horizontal="center" vertical="center"/>
      <protection locked="0"/>
    </xf>
    <xf numFmtId="0" fontId="1" fillId="0" borderId="56" xfId="0" applyFont="1" applyBorder="1" applyAlignment="1" applyProtection="1">
      <alignment horizontal="center" vertical="center"/>
      <protection locked="0"/>
    </xf>
    <xf numFmtId="3" fontId="0" fillId="0" borderId="58" xfId="0" applyNumberFormat="1" applyBorder="1" applyAlignment="1" applyProtection="1">
      <alignment horizontal="right" vertical="center" wrapText="1" indent="2"/>
      <protection locked="0"/>
    </xf>
    <xf numFmtId="0" fontId="0" fillId="0" borderId="19" xfId="0" applyBorder="1" applyAlignment="1" applyProtection="1">
      <alignment horizontal="right" vertical="center" wrapText="1" indent="2"/>
      <protection locked="0"/>
    </xf>
    <xf numFmtId="0" fontId="0" fillId="0" borderId="20" xfId="0" applyBorder="1" applyAlignment="1" applyProtection="1">
      <alignment horizontal="right" vertical="center" wrapText="1" indent="2"/>
      <protection locked="0"/>
    </xf>
    <xf numFmtId="9" fontId="3" fillId="10" borderId="20" xfId="0" applyNumberFormat="1" applyFont="1" applyFill="1" applyBorder="1" applyAlignment="1" applyProtection="1">
      <alignment horizontal="center" vertical="center"/>
      <protection locked="0"/>
    </xf>
    <xf numFmtId="3" fontId="15" fillId="0" borderId="18" xfId="0" applyNumberFormat="1" applyFont="1" applyBorder="1" applyAlignment="1" applyProtection="1">
      <alignment horizontal="right" vertical="center"/>
      <protection locked="0"/>
    </xf>
    <xf numFmtId="0" fontId="0" fillId="0" borderId="19" xfId="0" applyBorder="1" applyAlignment="1" applyProtection="1">
      <alignment horizontal="right" vertical="center"/>
      <protection locked="0"/>
    </xf>
    <xf numFmtId="0" fontId="0" fillId="0" borderId="20" xfId="0" applyBorder="1" applyAlignment="1" applyProtection="1">
      <alignment horizontal="right" vertical="center"/>
      <protection locked="0"/>
    </xf>
    <xf numFmtId="0" fontId="1" fillId="0" borderId="18"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5" borderId="22" xfId="0" applyFill="1" applyBorder="1" applyAlignment="1" applyProtection="1">
      <alignment horizontal="center" vertical="center"/>
      <protection locked="0"/>
    </xf>
    <xf numFmtId="3" fontId="3" fillId="10" borderId="19" xfId="0" applyNumberFormat="1" applyFont="1" applyFill="1" applyBorder="1" applyAlignment="1" applyProtection="1">
      <alignment horizontal="center" vertical="center" wrapText="1"/>
      <protection locked="0"/>
    </xf>
    <xf numFmtId="0" fontId="3" fillId="0" borderId="18" xfId="0" applyFont="1" applyBorder="1" applyAlignment="1" applyProtection="1">
      <alignment horizontal="center" vertical="center" textRotation="90"/>
      <protection locked="0"/>
    </xf>
    <xf numFmtId="0" fontId="3" fillId="0" borderId="19" xfId="0" applyFont="1" applyBorder="1" applyAlignment="1" applyProtection="1">
      <alignment horizontal="center" vertical="center" textRotation="90"/>
      <protection locked="0"/>
    </xf>
    <xf numFmtId="0" fontId="3" fillId="0" borderId="20" xfId="0" applyFont="1" applyBorder="1" applyAlignment="1" applyProtection="1">
      <alignment horizontal="center" vertical="center" textRotation="90"/>
      <protection locked="0"/>
    </xf>
    <xf numFmtId="0" fontId="1" fillId="5" borderId="18" xfId="0" applyFont="1" applyFill="1" applyBorder="1" applyAlignment="1" applyProtection="1">
      <alignment vertical="center"/>
      <protection locked="0"/>
    </xf>
    <xf numFmtId="0" fontId="0" fillId="5" borderId="19" xfId="0" applyFill="1" applyBorder="1" applyAlignment="1" applyProtection="1">
      <alignment vertical="center"/>
      <protection locked="0"/>
    </xf>
    <xf numFmtId="0" fontId="0" fillId="5" borderId="33" xfId="0" applyFill="1" applyBorder="1" applyAlignment="1" applyProtection="1">
      <alignment vertical="center"/>
      <protection locked="0"/>
    </xf>
    <xf numFmtId="9" fontId="1" fillId="10" borderId="20" xfId="0" applyNumberFormat="1"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43" fontId="0" fillId="10" borderId="18" xfId="1" applyFont="1" applyFill="1" applyBorder="1" applyAlignment="1" applyProtection="1">
      <alignment horizontal="center" vertical="center"/>
      <protection locked="0"/>
    </xf>
    <xf numFmtId="43" fontId="0" fillId="10" borderId="19" xfId="1" applyFont="1" applyFill="1" applyBorder="1" applyAlignment="1" applyProtection="1">
      <alignment horizontal="center" vertical="center"/>
      <protection locked="0"/>
    </xf>
    <xf numFmtId="43" fontId="0" fillId="10" borderId="20" xfId="1" applyFont="1" applyFill="1" applyBorder="1" applyAlignment="1" applyProtection="1">
      <alignment horizontal="center" vertical="center"/>
      <protection locked="0"/>
    </xf>
    <xf numFmtId="43" fontId="0" fillId="10" borderId="18" xfId="1" applyFont="1" applyFill="1" applyBorder="1" applyAlignment="1" applyProtection="1">
      <alignment horizontal="center" vertical="center" wrapText="1"/>
      <protection locked="0"/>
    </xf>
    <xf numFmtId="43" fontId="0" fillId="10" borderId="19" xfId="1" applyFont="1" applyFill="1" applyBorder="1" applyAlignment="1" applyProtection="1">
      <alignment horizontal="center" vertical="center" wrapText="1"/>
      <protection locked="0"/>
    </xf>
    <xf numFmtId="43" fontId="0" fillId="10" borderId="20" xfId="1" applyFont="1" applyFill="1"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43" fontId="3" fillId="10" borderId="18" xfId="1" applyFont="1" applyFill="1" applyBorder="1" applyAlignment="1" applyProtection="1">
      <alignment horizontal="center" vertical="center" wrapText="1"/>
      <protection locked="0"/>
    </xf>
    <xf numFmtId="43" fontId="3" fillId="10" borderId="19" xfId="1" applyFont="1" applyFill="1" applyBorder="1" applyAlignment="1" applyProtection="1">
      <alignment horizontal="center" vertical="center" wrapText="1"/>
      <protection locked="0"/>
    </xf>
    <xf numFmtId="43" fontId="3" fillId="10" borderId="20" xfId="1" applyFont="1" applyFill="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5" fontId="3" fillId="10" borderId="18" xfId="1" applyNumberFormat="1" applyFont="1" applyFill="1" applyBorder="1" applyAlignment="1" applyProtection="1">
      <alignment horizontal="center" vertical="center" wrapText="1"/>
      <protection locked="0"/>
    </xf>
    <xf numFmtId="165" fontId="2" fillId="10" borderId="19" xfId="1" applyNumberFormat="1" applyFont="1" applyFill="1" applyBorder="1" applyAlignment="1" applyProtection="1">
      <alignment horizontal="center" vertical="center"/>
      <protection locked="0"/>
    </xf>
    <xf numFmtId="165" fontId="0" fillId="10" borderId="19" xfId="1" applyNumberFormat="1" applyFont="1" applyFill="1" applyBorder="1" applyAlignment="1" applyProtection="1">
      <alignment horizontal="center" vertical="center"/>
      <protection locked="0"/>
    </xf>
    <xf numFmtId="165" fontId="0" fillId="10" borderId="20" xfId="1" applyNumberFormat="1" applyFont="1" applyFill="1" applyBorder="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0" fillId="2" borderId="0" xfId="0" applyFill="1" applyAlignment="1">
      <alignment vertical="center" wrapText="1"/>
    </xf>
    <xf numFmtId="0" fontId="0" fillId="2" borderId="13" xfId="0" applyFill="1" applyBorder="1" applyAlignment="1">
      <alignment wrapText="1"/>
    </xf>
    <xf numFmtId="43" fontId="1" fillId="10" borderId="18" xfId="1" applyFont="1" applyFill="1" applyBorder="1" applyAlignment="1" applyProtection="1">
      <alignment horizontal="center" vertical="center" wrapText="1"/>
      <protection locked="0"/>
    </xf>
    <xf numFmtId="43" fontId="1" fillId="10" borderId="19" xfId="1" applyFont="1" applyFill="1" applyBorder="1" applyAlignment="1" applyProtection="1">
      <alignment horizontal="center" vertical="center" wrapText="1"/>
      <protection locked="0"/>
    </xf>
    <xf numFmtId="3" fontId="3" fillId="10" borderId="63" xfId="0" applyNumberFormat="1"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25" xfId="0" applyFont="1" applyFill="1" applyBorder="1" applyAlignment="1" applyProtection="1">
      <alignment horizontal="center" vertical="center"/>
      <protection locked="0"/>
    </xf>
    <xf numFmtId="0" fontId="1" fillId="0" borderId="0" xfId="0" applyFont="1" applyAlignment="1">
      <alignment horizontal="center" vertical="center"/>
    </xf>
    <xf numFmtId="0" fontId="0" fillId="0" borderId="45" xfId="0" applyBorder="1" applyAlignment="1">
      <alignment horizontal="left" vertical="center" wrapText="1"/>
    </xf>
    <xf numFmtId="0" fontId="0" fillId="0" borderId="55" xfId="0" applyBorder="1" applyAlignment="1">
      <alignment horizontal="left" vertical="center" wrapText="1"/>
    </xf>
    <xf numFmtId="164" fontId="1" fillId="0" borderId="1" xfId="1" applyNumberFormat="1" applyFont="1" applyBorder="1" applyAlignment="1">
      <alignment horizontal="center" vertical="center"/>
    </xf>
    <xf numFmtId="0" fontId="0" fillId="0" borderId="0" xfId="0"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164" fontId="1" fillId="0" borderId="0" xfId="1" applyNumberFormat="1" applyFont="1" applyAlignment="1">
      <alignment horizontal="center" vertical="center"/>
    </xf>
    <xf numFmtId="3" fontId="1" fillId="0" borderId="0" xfId="0" applyNumberFormat="1" applyFont="1" applyAlignment="1">
      <alignment horizontal="center" vertical="center"/>
    </xf>
    <xf numFmtId="1" fontId="1" fillId="0" borderId="0" xfId="0" applyNumberFormat="1" applyFont="1" applyAlignment="1">
      <alignment horizontal="center" vertical="center"/>
    </xf>
    <xf numFmtId="0" fontId="1" fillId="0" borderId="8" xfId="0" applyFont="1" applyBorder="1" applyAlignment="1">
      <alignment horizontal="center" vertical="center"/>
    </xf>
    <xf numFmtId="0" fontId="0" fillId="0" borderId="33" xfId="0" applyFill="1" applyBorder="1" applyAlignment="1">
      <alignment horizontal="left" vertical="center" wrapText="1"/>
    </xf>
    <xf numFmtId="0" fontId="0" fillId="0" borderId="30"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30" xfId="0" applyFont="1" applyFill="1" applyBorder="1" applyAlignment="1">
      <alignment horizontal="left" vertical="center" wrapText="1"/>
    </xf>
    <xf numFmtId="164" fontId="1" fillId="2" borderId="0" xfId="1" applyNumberFormat="1" applyFont="1" applyFill="1" applyBorder="1" applyAlignment="1">
      <alignment horizontal="center" vertical="center" wrapText="1"/>
    </xf>
    <xf numFmtId="0" fontId="0" fillId="0" borderId="3" xfId="0" applyFill="1" applyBorder="1" applyAlignment="1">
      <alignment horizontal="left" vertical="center" wrapText="1" indent="2"/>
    </xf>
    <xf numFmtId="0" fontId="0" fillId="0" borderId="3" xfId="0" applyFill="1" applyBorder="1" applyAlignment="1">
      <alignment horizontal="left" vertical="center" wrapText="1" indent="3"/>
    </xf>
    <xf numFmtId="0" fontId="0" fillId="0" borderId="4" xfId="0" applyFill="1" applyBorder="1" applyAlignment="1">
      <alignment horizontal="left" vertical="center" wrapText="1" indent="2"/>
    </xf>
    <xf numFmtId="0" fontId="0" fillId="0" borderId="42" xfId="0" applyFill="1" applyBorder="1" applyAlignment="1">
      <alignment horizontal="left" vertical="center" wrapText="1" indent="3"/>
    </xf>
    <xf numFmtId="0" fontId="1" fillId="0" borderId="3" xfId="0" applyFont="1" applyFill="1" applyBorder="1" applyAlignment="1">
      <alignment horizontal="left" vertical="center" wrapText="1"/>
    </xf>
    <xf numFmtId="0" fontId="1" fillId="0" borderId="42" xfId="0" applyFont="1" applyFill="1" applyBorder="1" applyAlignment="1">
      <alignment horizontal="left" vertical="center" wrapText="1" indent="3"/>
    </xf>
  </cellXfs>
  <cellStyles count="2">
    <cellStyle name="Komma" xfId="1" builtinId="3"/>
    <cellStyle name="Standard" xfId="0" builtinId="0"/>
  </cellStyles>
  <dxfs count="0"/>
  <tableStyles count="0" defaultTableStyle="TableStyleMedium9" defaultPivotStyle="PivotStyleMedium7"/>
  <colors>
    <mruColors>
      <color rgb="FF06900D"/>
      <color rgb="FFFFD243"/>
      <color rgb="FFFF99FF"/>
      <color rgb="FFFF9800"/>
      <color rgb="FFCC680E"/>
      <color rgb="FFFFC91D"/>
      <color rgb="FFFFD0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238125</xdr:colOff>
      <xdr:row>6</xdr:row>
      <xdr:rowOff>39687</xdr:rowOff>
    </xdr:from>
    <xdr:to>
      <xdr:col>6</xdr:col>
      <xdr:colOff>857250</xdr:colOff>
      <xdr:row>10</xdr:row>
      <xdr:rowOff>182562</xdr:rowOff>
    </xdr:to>
    <xdr:sp macro="" textlink="">
      <xdr:nvSpPr>
        <xdr:cNvPr id="2" name="Ellipse 1">
          <a:extLst>
            <a:ext uri="{FF2B5EF4-FFF2-40B4-BE49-F238E27FC236}">
              <a16:creationId xmlns:a16="http://schemas.microsoft.com/office/drawing/2014/main" id="{7C9E8CB2-9D69-EE84-33B0-F6525214B0BE}"/>
            </a:ext>
          </a:extLst>
        </xdr:cNvPr>
        <xdr:cNvSpPr/>
      </xdr:nvSpPr>
      <xdr:spPr>
        <a:xfrm>
          <a:off x="5969000" y="1373187"/>
          <a:ext cx="3429000" cy="1031875"/>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Keine genaue</a:t>
          </a:r>
          <a:r>
            <a:rPr lang="de-DE" sz="1100" baseline="0"/>
            <a:t> Budgetierung innerhalb des Strategieplans aufgrund des Menuansatzes</a:t>
          </a:r>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743856</xdr:colOff>
      <xdr:row>2</xdr:row>
      <xdr:rowOff>99787</xdr:rowOff>
    </xdr:from>
    <xdr:to>
      <xdr:col>6</xdr:col>
      <xdr:colOff>27213</xdr:colOff>
      <xdr:row>5</xdr:row>
      <xdr:rowOff>9073</xdr:rowOff>
    </xdr:to>
    <xdr:sp macro="" textlink="">
      <xdr:nvSpPr>
        <xdr:cNvPr id="2" name="Ellipse 1">
          <a:extLst>
            <a:ext uri="{FF2B5EF4-FFF2-40B4-BE49-F238E27FC236}">
              <a16:creationId xmlns:a16="http://schemas.microsoft.com/office/drawing/2014/main" id="{FD069D47-B8CA-454D-9F7F-1A0CB58C3ABB}"/>
            </a:ext>
          </a:extLst>
        </xdr:cNvPr>
        <xdr:cNvSpPr/>
      </xdr:nvSpPr>
      <xdr:spPr>
        <a:xfrm>
          <a:off x="5987142" y="644073"/>
          <a:ext cx="3438071" cy="698500"/>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Keine genaue</a:t>
          </a:r>
          <a:r>
            <a:rPr lang="de-DE" sz="1100" baseline="0"/>
            <a:t> Budgetierung innerhalb des Strategieplans </a:t>
          </a:r>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531813</xdr:colOff>
      <xdr:row>4</xdr:row>
      <xdr:rowOff>79376</xdr:rowOff>
    </xdr:from>
    <xdr:to>
      <xdr:col>6</xdr:col>
      <xdr:colOff>182563</xdr:colOff>
      <xdr:row>7</xdr:row>
      <xdr:rowOff>119063</xdr:rowOff>
    </xdr:to>
    <xdr:sp macro="" textlink="">
      <xdr:nvSpPr>
        <xdr:cNvPr id="2" name="Ellipse 1">
          <a:extLst>
            <a:ext uri="{FF2B5EF4-FFF2-40B4-BE49-F238E27FC236}">
              <a16:creationId xmlns:a16="http://schemas.microsoft.com/office/drawing/2014/main" id="{B18C0617-DFF7-4433-97A4-3576168163A0}"/>
            </a:ext>
          </a:extLst>
        </xdr:cNvPr>
        <xdr:cNvSpPr/>
      </xdr:nvSpPr>
      <xdr:spPr>
        <a:xfrm>
          <a:off x="5540376" y="1254126"/>
          <a:ext cx="3429000" cy="1031875"/>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Keine genaue</a:t>
          </a:r>
          <a:r>
            <a:rPr lang="de-DE" sz="1100" baseline="0"/>
            <a:t> Budgetierung innerhalb des Strategieplans aufgrund des Menuansatzes</a:t>
          </a:r>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460376</xdr:colOff>
      <xdr:row>3</xdr:row>
      <xdr:rowOff>277812</xdr:rowOff>
    </xdr:from>
    <xdr:to>
      <xdr:col>6</xdr:col>
      <xdr:colOff>111126</xdr:colOff>
      <xdr:row>7</xdr:row>
      <xdr:rowOff>166687</xdr:rowOff>
    </xdr:to>
    <xdr:sp macro="" textlink="">
      <xdr:nvSpPr>
        <xdr:cNvPr id="2" name="Ellipse 1">
          <a:extLst>
            <a:ext uri="{FF2B5EF4-FFF2-40B4-BE49-F238E27FC236}">
              <a16:creationId xmlns:a16="http://schemas.microsoft.com/office/drawing/2014/main" id="{CF6E7CE3-6710-4A86-8122-82C740E7EBBB}"/>
            </a:ext>
          </a:extLst>
        </xdr:cNvPr>
        <xdr:cNvSpPr/>
      </xdr:nvSpPr>
      <xdr:spPr>
        <a:xfrm>
          <a:off x="5794376" y="1293812"/>
          <a:ext cx="3429000" cy="1031875"/>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Keine genaue</a:t>
          </a:r>
          <a:r>
            <a:rPr lang="de-DE" sz="1100" baseline="0"/>
            <a:t> Budgetierung innerhalb des Strategieplans aufgrund des Menuansatzes</a:t>
          </a:r>
          <a:endParaRPr lang="de-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690563</xdr:colOff>
      <xdr:row>7</xdr:row>
      <xdr:rowOff>11906</xdr:rowOff>
    </xdr:from>
    <xdr:to>
      <xdr:col>6</xdr:col>
      <xdr:colOff>440532</xdr:colOff>
      <xdr:row>9</xdr:row>
      <xdr:rowOff>146050</xdr:rowOff>
    </xdr:to>
    <xdr:sp macro="" textlink="">
      <xdr:nvSpPr>
        <xdr:cNvPr id="2" name="Ellipse 1">
          <a:extLst>
            <a:ext uri="{FF2B5EF4-FFF2-40B4-BE49-F238E27FC236}">
              <a16:creationId xmlns:a16="http://schemas.microsoft.com/office/drawing/2014/main" id="{5815F8B8-578D-1E2E-FE7F-C1ADE4D06E84}"/>
            </a:ext>
          </a:extLst>
        </xdr:cNvPr>
        <xdr:cNvSpPr/>
      </xdr:nvSpPr>
      <xdr:spPr>
        <a:xfrm>
          <a:off x="5488782" y="1571625"/>
          <a:ext cx="3512344" cy="53895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Keine</a:t>
          </a:r>
          <a:r>
            <a:rPr lang="de-DE" sz="1100" baseline="0"/>
            <a:t> Infos hierzu im Strategieplan</a:t>
          </a:r>
          <a:endParaRPr lang="de-DE" sz="1100"/>
        </a:p>
      </xdr:txBody>
    </xdr:sp>
    <xdr:clientData/>
  </xdr:twoCellAnchor>
  <xdr:twoCellAnchor>
    <xdr:from>
      <xdr:col>2</xdr:col>
      <xdr:colOff>646113</xdr:colOff>
      <xdr:row>19</xdr:row>
      <xdr:rowOff>187325</xdr:rowOff>
    </xdr:from>
    <xdr:to>
      <xdr:col>6</xdr:col>
      <xdr:colOff>389732</xdr:colOff>
      <xdr:row>22</xdr:row>
      <xdr:rowOff>119063</xdr:rowOff>
    </xdr:to>
    <xdr:sp macro="" textlink="">
      <xdr:nvSpPr>
        <xdr:cNvPr id="3" name="Ellipse 2">
          <a:extLst>
            <a:ext uri="{FF2B5EF4-FFF2-40B4-BE49-F238E27FC236}">
              <a16:creationId xmlns:a16="http://schemas.microsoft.com/office/drawing/2014/main" id="{DBB195B2-0A16-4F37-9DDB-144FCE3A22CF}"/>
            </a:ext>
          </a:extLst>
        </xdr:cNvPr>
        <xdr:cNvSpPr/>
      </xdr:nvSpPr>
      <xdr:spPr>
        <a:xfrm>
          <a:off x="5444332" y="4354513"/>
          <a:ext cx="3505994" cy="538956"/>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Keine</a:t>
          </a:r>
          <a:r>
            <a:rPr lang="de-DE" sz="1100" baseline="0"/>
            <a:t> Infos hierzu im Strategieplan</a:t>
          </a:r>
          <a:endParaRPr lang="de-D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754063</xdr:colOff>
      <xdr:row>3</xdr:row>
      <xdr:rowOff>777875</xdr:rowOff>
    </xdr:from>
    <xdr:to>
      <xdr:col>6</xdr:col>
      <xdr:colOff>404813</xdr:colOff>
      <xdr:row>4</xdr:row>
      <xdr:rowOff>1023938</xdr:rowOff>
    </xdr:to>
    <xdr:sp macro="" textlink="">
      <xdr:nvSpPr>
        <xdr:cNvPr id="2" name="Ellipse 1">
          <a:extLst>
            <a:ext uri="{FF2B5EF4-FFF2-40B4-BE49-F238E27FC236}">
              <a16:creationId xmlns:a16="http://schemas.microsoft.com/office/drawing/2014/main" id="{6221EC04-BD5A-4248-84F7-4B3023AAFF55}"/>
            </a:ext>
          </a:extLst>
        </xdr:cNvPr>
        <xdr:cNvSpPr/>
      </xdr:nvSpPr>
      <xdr:spPr>
        <a:xfrm>
          <a:off x="5556251" y="2357438"/>
          <a:ext cx="3429000" cy="1031875"/>
        </a:xfrm>
        <a:prstGeom prst="ellipse">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Keine genaue</a:t>
          </a:r>
          <a:r>
            <a:rPr lang="de-DE" sz="1100" baseline="0"/>
            <a:t> Budgetierung innerhalb des Strategieplans aufgrund des Menuansatzes</a:t>
          </a:r>
          <a:endParaRPr lang="de-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345281</xdr:colOff>
      <xdr:row>26</xdr:row>
      <xdr:rowOff>154781</xdr:rowOff>
    </xdr:from>
    <xdr:to>
      <xdr:col>7</xdr:col>
      <xdr:colOff>595313</xdr:colOff>
      <xdr:row>29</xdr:row>
      <xdr:rowOff>309562</xdr:rowOff>
    </xdr:to>
    <xdr:sp macro="" textlink="">
      <xdr:nvSpPr>
        <xdr:cNvPr id="2" name="Ellipse 1">
          <a:extLst>
            <a:ext uri="{FF2B5EF4-FFF2-40B4-BE49-F238E27FC236}">
              <a16:creationId xmlns:a16="http://schemas.microsoft.com/office/drawing/2014/main" id="{3912A75F-1A96-48DB-A2D5-6B4FC19D29EF}"/>
            </a:ext>
          </a:extLst>
        </xdr:cNvPr>
        <xdr:cNvSpPr/>
      </xdr:nvSpPr>
      <xdr:spPr>
        <a:xfrm>
          <a:off x="5133181" y="6612731"/>
          <a:ext cx="4980782" cy="94218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keine Info</a:t>
          </a:r>
          <a:r>
            <a:rPr lang="de-DE" sz="1100" baseline="0"/>
            <a:t> zu den geplanten Gesamtbeträgen/Jahr außer der Prämien/ha</a:t>
          </a:r>
          <a:endParaRPr lang="de-D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801687</xdr:colOff>
      <xdr:row>27</xdr:row>
      <xdr:rowOff>170657</xdr:rowOff>
    </xdr:from>
    <xdr:to>
      <xdr:col>6</xdr:col>
      <xdr:colOff>785813</xdr:colOff>
      <xdr:row>30</xdr:row>
      <xdr:rowOff>158751</xdr:rowOff>
    </xdr:to>
    <xdr:sp macro="" textlink="">
      <xdr:nvSpPr>
        <xdr:cNvPr id="2" name="Ellipse 1">
          <a:extLst>
            <a:ext uri="{FF2B5EF4-FFF2-40B4-BE49-F238E27FC236}">
              <a16:creationId xmlns:a16="http://schemas.microsoft.com/office/drawing/2014/main" id="{C2DB0BF2-F9E6-D217-71F4-9BBB7BEF025B}"/>
            </a:ext>
          </a:extLst>
        </xdr:cNvPr>
        <xdr:cNvSpPr/>
      </xdr:nvSpPr>
      <xdr:spPr>
        <a:xfrm>
          <a:off x="5849937" y="9076532"/>
          <a:ext cx="5048251" cy="964407"/>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a:t>Hier liegt</a:t>
          </a:r>
          <a:r>
            <a:rPr lang="de-DE" sz="1100" baseline="0"/>
            <a:t> wie beim dänischem STP ein Fehler in der falschen Multiplikation der Outputs vor. Dennoch rechnen sie mit den richtigen Summen weiter. </a:t>
          </a:r>
          <a:endParaRPr lang="de-DE" sz="1100"/>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08CAB-CB79-4108-A252-FD21363FCDA5}">
  <dimension ref="A1:T660"/>
  <sheetViews>
    <sheetView tabSelected="1" zoomScale="53" zoomScaleNormal="53" workbookViewId="0">
      <selection activeCell="K10" sqref="K10"/>
    </sheetView>
  </sheetViews>
  <sheetFormatPr baseColWidth="10" defaultRowHeight="15.5" x14ac:dyDescent="0.35"/>
  <cols>
    <col min="1" max="1" width="8.4140625" style="819" customWidth="1"/>
    <col min="2" max="2" width="6.1640625" style="662" customWidth="1"/>
    <col min="3" max="3" width="9.25" style="768" customWidth="1"/>
    <col min="4" max="4" width="19.08203125" style="769" customWidth="1"/>
    <col min="5" max="5" width="21.4140625" style="764" customWidth="1"/>
    <col min="6" max="6" width="16.1640625" style="765" customWidth="1"/>
    <col min="7" max="7" width="10.75" style="780" customWidth="1"/>
    <col min="8" max="8" width="25.1640625" style="766" customWidth="1"/>
    <col min="9" max="9" width="30.75" style="766" customWidth="1"/>
    <col min="10" max="10" width="3.6640625" style="562" customWidth="1"/>
    <col min="11" max="11" width="65.5" style="481" customWidth="1"/>
    <col min="12" max="12" width="6.08203125" style="662" customWidth="1"/>
    <col min="13" max="13" width="27.6640625" style="483" customWidth="1"/>
    <col min="14" max="14" width="12.9140625" style="770" customWidth="1"/>
    <col min="15" max="18" width="10.6640625" customWidth="1"/>
  </cols>
  <sheetData>
    <row r="1" spans="1:14" x14ac:dyDescent="0.35">
      <c r="A1" s="959" t="s">
        <v>831</v>
      </c>
      <c r="B1" s="960"/>
      <c r="C1" s="960"/>
      <c r="D1" s="960"/>
      <c r="E1" s="960"/>
      <c r="F1" s="960"/>
      <c r="G1" s="960"/>
      <c r="H1" s="960"/>
      <c r="I1" s="960"/>
      <c r="J1" s="960"/>
      <c r="K1" s="960"/>
      <c r="L1" s="960"/>
      <c r="M1" s="960"/>
      <c r="N1" s="960"/>
    </row>
    <row r="2" spans="1:14" ht="16" thickBot="1" x14ac:dyDescent="0.4">
      <c r="A2" s="961"/>
      <c r="B2" s="961"/>
      <c r="C2" s="961"/>
      <c r="D2" s="961"/>
      <c r="E2" s="961"/>
      <c r="F2" s="961"/>
      <c r="G2" s="961"/>
      <c r="H2" s="961"/>
      <c r="I2" s="961"/>
      <c r="J2" s="961"/>
      <c r="K2" s="961"/>
      <c r="L2" s="961"/>
      <c r="M2" s="961"/>
      <c r="N2" s="961"/>
    </row>
    <row r="3" spans="1:14" ht="68" customHeight="1" thickBot="1" x14ac:dyDescent="0.4">
      <c r="A3" s="816" t="s">
        <v>72</v>
      </c>
      <c r="B3" s="471" t="s">
        <v>75</v>
      </c>
      <c r="C3" s="472" t="s">
        <v>389</v>
      </c>
      <c r="D3" s="473" t="s">
        <v>336</v>
      </c>
      <c r="E3" s="473" t="s">
        <v>718</v>
      </c>
      <c r="F3" s="474" t="s">
        <v>739</v>
      </c>
      <c r="G3" s="771" t="s">
        <v>805</v>
      </c>
      <c r="H3" s="474" t="s">
        <v>756</v>
      </c>
      <c r="I3" s="474" t="s">
        <v>755</v>
      </c>
      <c r="J3" s="475" t="s">
        <v>172</v>
      </c>
      <c r="K3" s="476" t="s">
        <v>73</v>
      </c>
      <c r="L3" s="470" t="s">
        <v>737</v>
      </c>
      <c r="M3" s="477" t="s">
        <v>101</v>
      </c>
      <c r="N3" s="471" t="s">
        <v>100</v>
      </c>
    </row>
    <row r="4" spans="1:14" ht="31.5" thickTop="1" x14ac:dyDescent="0.35">
      <c r="A4" s="817" t="s">
        <v>123</v>
      </c>
      <c r="B4" s="888">
        <v>1</v>
      </c>
      <c r="C4" s="865">
        <v>0.25</v>
      </c>
      <c r="D4" s="964">
        <v>8420550045</v>
      </c>
      <c r="E4" s="479"/>
      <c r="F4" s="813"/>
      <c r="G4" s="781"/>
      <c r="H4" s="667"/>
      <c r="I4" s="667"/>
      <c r="J4" s="480"/>
      <c r="K4" s="481" t="s">
        <v>344</v>
      </c>
      <c r="L4" s="818" t="s">
        <v>34</v>
      </c>
      <c r="N4" s="484"/>
    </row>
    <row r="5" spans="1:14" thickTop="1" x14ac:dyDescent="0.35">
      <c r="A5" s="818" t="s">
        <v>123</v>
      </c>
      <c r="B5" s="889"/>
      <c r="C5" s="904"/>
      <c r="D5" s="897"/>
      <c r="E5" s="479"/>
      <c r="F5" s="813"/>
      <c r="G5" s="781"/>
      <c r="H5" s="485" t="s">
        <v>757</v>
      </c>
      <c r="I5" s="485" t="s">
        <v>722</v>
      </c>
      <c r="J5" s="480"/>
      <c r="K5" s="486" t="s">
        <v>462</v>
      </c>
      <c r="L5" s="535"/>
      <c r="M5" s="488"/>
      <c r="N5" s="489"/>
    </row>
    <row r="6" spans="1:14" thickTop="1" x14ac:dyDescent="0.35">
      <c r="A6" s="818" t="s">
        <v>123</v>
      </c>
      <c r="B6" s="889"/>
      <c r="C6" s="866"/>
      <c r="D6" s="866"/>
      <c r="E6" s="866"/>
      <c r="F6" s="814"/>
      <c r="G6" s="782"/>
      <c r="H6" s="485" t="s">
        <v>757</v>
      </c>
      <c r="I6" s="485" t="s">
        <v>722</v>
      </c>
      <c r="J6" s="480"/>
      <c r="K6" s="490" t="s">
        <v>433</v>
      </c>
      <c r="L6" s="965" t="s">
        <v>34</v>
      </c>
      <c r="M6" s="491"/>
      <c r="N6" s="484"/>
    </row>
    <row r="7" spans="1:14" thickTop="1" x14ac:dyDescent="0.35">
      <c r="A7" s="818" t="s">
        <v>123</v>
      </c>
      <c r="B7" s="889"/>
      <c r="C7" s="866"/>
      <c r="D7" s="866"/>
      <c r="E7" s="868"/>
      <c r="F7" s="814"/>
      <c r="G7" s="782"/>
      <c r="H7" s="485" t="s">
        <v>757</v>
      </c>
      <c r="I7" s="485" t="s">
        <v>722</v>
      </c>
      <c r="J7" s="480"/>
      <c r="K7" s="492" t="s">
        <v>125</v>
      </c>
      <c r="L7" s="965"/>
      <c r="M7" s="483">
        <v>54</v>
      </c>
      <c r="N7" s="484"/>
    </row>
    <row r="8" spans="1:14" thickTop="1" x14ac:dyDescent="0.35">
      <c r="A8" s="818" t="s">
        <v>123</v>
      </c>
      <c r="B8" s="889"/>
      <c r="C8" s="866"/>
      <c r="D8" s="866"/>
      <c r="E8" s="868"/>
      <c r="F8" s="814"/>
      <c r="G8" s="782"/>
      <c r="H8" s="485" t="s">
        <v>757</v>
      </c>
      <c r="I8" s="485" t="s">
        <v>722</v>
      </c>
      <c r="J8" s="480"/>
      <c r="K8" s="492" t="s">
        <v>39</v>
      </c>
      <c r="L8" s="965"/>
      <c r="M8" s="483">
        <v>76</v>
      </c>
      <c r="N8" s="484"/>
    </row>
    <row r="9" spans="1:14" thickTop="1" x14ac:dyDescent="0.35">
      <c r="A9" s="818" t="s">
        <v>123</v>
      </c>
      <c r="B9" s="889"/>
      <c r="C9" s="866"/>
      <c r="D9" s="866"/>
      <c r="E9" s="868"/>
      <c r="F9" s="814"/>
      <c r="G9" s="782"/>
      <c r="H9" s="485" t="s">
        <v>726</v>
      </c>
      <c r="I9" s="485" t="s">
        <v>730</v>
      </c>
      <c r="J9" s="480"/>
      <c r="K9" s="493" t="s">
        <v>436</v>
      </c>
      <c r="L9" s="965" t="s">
        <v>34</v>
      </c>
      <c r="M9" s="491"/>
      <c r="N9" s="484"/>
    </row>
    <row r="10" spans="1:14" thickTop="1" x14ac:dyDescent="0.35">
      <c r="A10" s="818" t="s">
        <v>123</v>
      </c>
      <c r="B10" s="889"/>
      <c r="C10" s="866"/>
      <c r="D10" s="866"/>
      <c r="E10" s="868"/>
      <c r="F10" s="814"/>
      <c r="G10" s="782"/>
      <c r="H10" s="485" t="s">
        <v>726</v>
      </c>
      <c r="I10" s="485" t="s">
        <v>730</v>
      </c>
      <c r="J10" s="480"/>
      <c r="K10" s="494" t="s">
        <v>460</v>
      </c>
      <c r="L10" s="965"/>
      <c r="M10" s="483">
        <v>54</v>
      </c>
      <c r="N10" s="484"/>
    </row>
    <row r="11" spans="1:14" thickTop="1" x14ac:dyDescent="0.35">
      <c r="A11" s="818" t="s">
        <v>123</v>
      </c>
      <c r="B11" s="889"/>
      <c r="C11" s="866"/>
      <c r="D11" s="866"/>
      <c r="E11" s="868"/>
      <c r="F11" s="814"/>
      <c r="G11" s="782"/>
      <c r="H11" s="485" t="s">
        <v>726</v>
      </c>
      <c r="I11" s="485" t="s">
        <v>730</v>
      </c>
      <c r="J11" s="480"/>
      <c r="K11" s="494" t="s">
        <v>461</v>
      </c>
      <c r="L11" s="965"/>
      <c r="M11" s="483">
        <v>76</v>
      </c>
      <c r="N11" s="484"/>
    </row>
    <row r="12" spans="1:14" thickTop="1" x14ac:dyDescent="0.35">
      <c r="A12" s="818" t="s">
        <v>123</v>
      </c>
      <c r="B12" s="889"/>
      <c r="C12" s="866"/>
      <c r="D12" s="866"/>
      <c r="E12" s="868"/>
      <c r="F12" s="814"/>
      <c r="G12" s="782"/>
      <c r="H12" s="485" t="s">
        <v>723</v>
      </c>
      <c r="I12" s="485" t="s">
        <v>723</v>
      </c>
      <c r="J12" s="480"/>
      <c r="K12" s="490" t="s">
        <v>435</v>
      </c>
      <c r="L12" s="965" t="s">
        <v>34</v>
      </c>
      <c r="M12" s="491"/>
      <c r="N12" s="484"/>
    </row>
    <row r="13" spans="1:14" thickTop="1" x14ac:dyDescent="0.35">
      <c r="A13" s="818" t="s">
        <v>123</v>
      </c>
      <c r="B13" s="889"/>
      <c r="C13" s="866"/>
      <c r="D13" s="866"/>
      <c r="E13" s="868"/>
      <c r="F13" s="814"/>
      <c r="G13" s="782"/>
      <c r="H13" s="485" t="s">
        <v>723</v>
      </c>
      <c r="I13" s="485" t="s">
        <v>723</v>
      </c>
      <c r="J13" s="480"/>
      <c r="K13" s="492" t="s">
        <v>126</v>
      </c>
      <c r="L13" s="965"/>
      <c r="M13" s="483">
        <v>54</v>
      </c>
      <c r="N13" s="484"/>
    </row>
    <row r="14" spans="1:14" thickTop="1" x14ac:dyDescent="0.35">
      <c r="A14" s="818" t="s">
        <v>123</v>
      </c>
      <c r="B14" s="889"/>
      <c r="C14" s="866"/>
      <c r="D14" s="866"/>
      <c r="E14" s="868"/>
      <c r="F14" s="814"/>
      <c r="G14" s="782"/>
      <c r="H14" s="485" t="s">
        <v>723</v>
      </c>
      <c r="I14" s="485" t="s">
        <v>723</v>
      </c>
      <c r="J14" s="480"/>
      <c r="K14" s="495" t="s">
        <v>240</v>
      </c>
      <c r="L14" s="966"/>
      <c r="M14" s="497">
        <v>76</v>
      </c>
      <c r="N14" s="498"/>
    </row>
    <row r="15" spans="1:14" thickTop="1" x14ac:dyDescent="0.35">
      <c r="A15" s="818" t="s">
        <v>123</v>
      </c>
      <c r="B15" s="889"/>
      <c r="C15" s="866"/>
      <c r="D15" s="866"/>
      <c r="E15" s="868"/>
      <c r="F15" s="814"/>
      <c r="G15" s="782"/>
      <c r="H15" s="485" t="s">
        <v>757</v>
      </c>
      <c r="I15" s="485" t="s">
        <v>724</v>
      </c>
      <c r="J15" s="480"/>
      <c r="K15" s="499" t="s">
        <v>612</v>
      </c>
      <c r="L15" s="823"/>
      <c r="M15" s="491"/>
      <c r="N15" s="484"/>
    </row>
    <row r="16" spans="1:14" thickTop="1" x14ac:dyDescent="0.35">
      <c r="A16" s="818" t="s">
        <v>123</v>
      </c>
      <c r="B16" s="889"/>
      <c r="C16" s="866"/>
      <c r="D16" s="866"/>
      <c r="E16" s="868"/>
      <c r="F16" s="814"/>
      <c r="G16" s="782"/>
      <c r="H16" s="485" t="s">
        <v>757</v>
      </c>
      <c r="I16" s="485" t="s">
        <v>724</v>
      </c>
      <c r="J16" s="480"/>
      <c r="K16" s="492" t="s">
        <v>128</v>
      </c>
      <c r="L16" s="965" t="s">
        <v>34</v>
      </c>
      <c r="M16" s="483">
        <v>54</v>
      </c>
      <c r="N16" s="484"/>
    </row>
    <row r="17" spans="1:14" thickTop="1" x14ac:dyDescent="0.35">
      <c r="A17" s="818" t="s">
        <v>123</v>
      </c>
      <c r="B17" s="889"/>
      <c r="C17" s="866"/>
      <c r="D17" s="866"/>
      <c r="E17" s="868"/>
      <c r="F17" s="814"/>
      <c r="G17" s="782"/>
      <c r="H17" s="485" t="s">
        <v>757</v>
      </c>
      <c r="I17" s="485" t="s">
        <v>724</v>
      </c>
      <c r="J17" s="480"/>
      <c r="K17" s="492" t="s">
        <v>41</v>
      </c>
      <c r="L17" s="965"/>
      <c r="M17" s="483">
        <v>76</v>
      </c>
      <c r="N17" s="484"/>
    </row>
    <row r="18" spans="1:14" thickTop="1" x14ac:dyDescent="0.35">
      <c r="A18" s="818" t="s">
        <v>123</v>
      </c>
      <c r="B18" s="889"/>
      <c r="C18" s="866"/>
      <c r="D18" s="866"/>
      <c r="E18" s="868"/>
      <c r="F18" s="814"/>
      <c r="G18" s="782"/>
      <c r="H18" s="485" t="s">
        <v>757</v>
      </c>
      <c r="I18" s="485" t="s">
        <v>724</v>
      </c>
      <c r="J18" s="480"/>
      <c r="K18" s="501" t="s">
        <v>42</v>
      </c>
      <c r="L18" s="965"/>
      <c r="M18" s="483">
        <v>106</v>
      </c>
      <c r="N18" s="484"/>
    </row>
    <row r="19" spans="1:14" ht="30" customHeight="1" x14ac:dyDescent="0.35">
      <c r="A19" s="818" t="s">
        <v>123</v>
      </c>
      <c r="B19" s="889"/>
      <c r="C19" s="866"/>
      <c r="D19" s="866"/>
      <c r="E19" s="868"/>
      <c r="F19" s="814"/>
      <c r="G19" s="782"/>
      <c r="H19" s="485" t="s">
        <v>757</v>
      </c>
      <c r="I19" s="485" t="s">
        <v>725</v>
      </c>
      <c r="J19" s="480"/>
      <c r="K19" s="502" t="s">
        <v>613</v>
      </c>
      <c r="L19" s="824"/>
      <c r="M19" s="504"/>
      <c r="N19" s="489"/>
    </row>
    <row r="20" spans="1:14" thickTop="1" x14ac:dyDescent="0.35">
      <c r="A20" s="818" t="s">
        <v>123</v>
      </c>
      <c r="B20" s="889"/>
      <c r="C20" s="866"/>
      <c r="D20" s="866"/>
      <c r="E20" s="868"/>
      <c r="F20" s="814"/>
      <c r="G20" s="782"/>
      <c r="H20" s="485" t="s">
        <v>757</v>
      </c>
      <c r="I20" s="485" t="s">
        <v>725</v>
      </c>
      <c r="J20" s="480"/>
      <c r="K20" s="492" t="s">
        <v>129</v>
      </c>
      <c r="L20" s="965" t="s">
        <v>34</v>
      </c>
      <c r="M20" s="483">
        <v>54</v>
      </c>
      <c r="N20" s="484"/>
    </row>
    <row r="21" spans="1:14" thickTop="1" x14ac:dyDescent="0.35">
      <c r="A21" s="818" t="s">
        <v>123</v>
      </c>
      <c r="B21" s="889"/>
      <c r="C21" s="866"/>
      <c r="D21" s="866"/>
      <c r="E21" s="868"/>
      <c r="F21" s="814"/>
      <c r="G21" s="782"/>
      <c r="H21" s="485" t="s">
        <v>757</v>
      </c>
      <c r="I21" s="485" t="s">
        <v>725</v>
      </c>
      <c r="J21" s="480"/>
      <c r="K21" s="492" t="s">
        <v>43</v>
      </c>
      <c r="L21" s="965"/>
      <c r="M21" s="483">
        <v>76</v>
      </c>
      <c r="N21" s="484"/>
    </row>
    <row r="22" spans="1:14" ht="43.5" customHeight="1" thickBot="1" x14ac:dyDescent="0.4">
      <c r="A22" s="660" t="s">
        <v>123</v>
      </c>
      <c r="B22" s="890"/>
      <c r="C22" s="875"/>
      <c r="D22" s="875"/>
      <c r="E22" s="869"/>
      <c r="F22" s="815"/>
      <c r="G22" s="783"/>
      <c r="H22" s="506" t="s">
        <v>757</v>
      </c>
      <c r="I22" s="506" t="s">
        <v>725</v>
      </c>
      <c r="J22" s="507"/>
      <c r="K22" s="508" t="s">
        <v>44</v>
      </c>
      <c r="L22" s="592" t="s">
        <v>34</v>
      </c>
      <c r="M22" s="509">
        <v>7</v>
      </c>
      <c r="N22" s="510"/>
    </row>
    <row r="23" spans="1:14" ht="31" thickTop="1" x14ac:dyDescent="0.35">
      <c r="A23" s="818" t="s">
        <v>121</v>
      </c>
      <c r="B23" s="892">
        <v>9</v>
      </c>
      <c r="C23" s="865">
        <v>0.23</v>
      </c>
      <c r="D23" s="962">
        <v>5552577672</v>
      </c>
      <c r="E23" s="962">
        <v>4440047440</v>
      </c>
      <c r="F23" s="515">
        <v>517247944</v>
      </c>
      <c r="G23" s="782">
        <v>9.31</v>
      </c>
      <c r="H23" s="485" t="s">
        <v>726</v>
      </c>
      <c r="I23" s="485" t="s">
        <v>726</v>
      </c>
      <c r="J23" s="512"/>
      <c r="K23" s="513" t="s">
        <v>459</v>
      </c>
      <c r="L23" s="478"/>
      <c r="N23" s="484"/>
    </row>
    <row r="24" spans="1:14" ht="31" thickTop="1" x14ac:dyDescent="0.35">
      <c r="A24" s="818" t="s">
        <v>121</v>
      </c>
      <c r="B24" s="892"/>
      <c r="C24" s="904"/>
      <c r="D24" s="963"/>
      <c r="E24" s="908"/>
      <c r="F24" s="515"/>
      <c r="G24" s="782"/>
      <c r="H24" s="485" t="s">
        <v>726</v>
      </c>
      <c r="I24" s="485" t="s">
        <v>809</v>
      </c>
      <c r="J24" s="512"/>
      <c r="K24" s="490" t="s">
        <v>808</v>
      </c>
      <c r="L24" s="877" t="s">
        <v>35</v>
      </c>
      <c r="M24" s="514" t="s">
        <v>645</v>
      </c>
      <c r="N24" s="484" t="s">
        <v>813</v>
      </c>
    </row>
    <row r="25" spans="1:14" ht="31" thickTop="1" x14ac:dyDescent="0.35">
      <c r="A25" s="818" t="s">
        <v>121</v>
      </c>
      <c r="B25" s="892"/>
      <c r="C25" s="866"/>
      <c r="D25" s="944"/>
      <c r="E25" s="908"/>
      <c r="F25" s="515"/>
      <c r="G25" s="782"/>
      <c r="H25" s="485" t="s">
        <v>726</v>
      </c>
      <c r="I25" s="485" t="s">
        <v>814</v>
      </c>
      <c r="J25" s="512"/>
      <c r="K25" s="516" t="s">
        <v>614</v>
      </c>
      <c r="L25" s="877"/>
      <c r="M25" s="514" t="s">
        <v>645</v>
      </c>
      <c r="N25" s="484"/>
    </row>
    <row r="26" spans="1:14" ht="31" thickTop="1" x14ac:dyDescent="0.35">
      <c r="A26" s="818" t="s">
        <v>121</v>
      </c>
      <c r="B26" s="892"/>
      <c r="C26" s="866"/>
      <c r="D26" s="944"/>
      <c r="E26" s="908"/>
      <c r="F26" s="515"/>
      <c r="G26" s="782"/>
      <c r="H26" s="485" t="s">
        <v>726</v>
      </c>
      <c r="I26" s="485" t="s">
        <v>726</v>
      </c>
      <c r="J26" s="512"/>
      <c r="K26" s="490" t="s">
        <v>463</v>
      </c>
      <c r="L26" s="884"/>
      <c r="M26" s="514" t="s">
        <v>645</v>
      </c>
      <c r="N26" s="484"/>
    </row>
    <row r="27" spans="1:14" ht="31" thickTop="1" x14ac:dyDescent="0.35">
      <c r="A27" s="818" t="s">
        <v>121</v>
      </c>
      <c r="B27" s="892"/>
      <c r="C27" s="866"/>
      <c r="D27" s="944"/>
      <c r="E27" s="908"/>
      <c r="F27" s="515">
        <v>578102755</v>
      </c>
      <c r="G27" s="782">
        <v>10.41</v>
      </c>
      <c r="H27" s="485" t="s">
        <v>726</v>
      </c>
      <c r="I27" s="485" t="s">
        <v>726</v>
      </c>
      <c r="J27" s="512"/>
      <c r="K27" s="502" t="s">
        <v>120</v>
      </c>
      <c r="L27" s="503"/>
      <c r="M27" s="504"/>
      <c r="N27" s="489"/>
    </row>
    <row r="28" spans="1:14" thickTop="1" x14ac:dyDescent="0.35">
      <c r="A28" s="818" t="s">
        <v>121</v>
      </c>
      <c r="B28" s="892"/>
      <c r="C28" s="866"/>
      <c r="D28" s="944"/>
      <c r="E28" s="908"/>
      <c r="F28" s="515"/>
      <c r="G28" s="782"/>
      <c r="H28" s="485" t="s">
        <v>726</v>
      </c>
      <c r="I28" s="485" t="s">
        <v>809</v>
      </c>
      <c r="J28" s="512"/>
      <c r="K28" s="490" t="s">
        <v>119</v>
      </c>
      <c r="L28" s="877" t="s">
        <v>35</v>
      </c>
      <c r="M28" s="517" t="s">
        <v>646</v>
      </c>
      <c r="N28" s="484" t="s">
        <v>813</v>
      </c>
    </row>
    <row r="29" spans="1:14" thickTop="1" x14ac:dyDescent="0.35">
      <c r="A29" s="818" t="s">
        <v>121</v>
      </c>
      <c r="B29" s="892"/>
      <c r="C29" s="866"/>
      <c r="D29" s="944"/>
      <c r="E29" s="908"/>
      <c r="F29" s="515"/>
      <c r="G29" s="782"/>
      <c r="H29" s="485" t="s">
        <v>726</v>
      </c>
      <c r="I29" s="485" t="s">
        <v>814</v>
      </c>
      <c r="J29" s="512"/>
      <c r="K29" s="518" t="s">
        <v>614</v>
      </c>
      <c r="L29" s="877"/>
      <c r="M29" s="517" t="s">
        <v>646</v>
      </c>
      <c r="N29" s="484"/>
    </row>
    <row r="30" spans="1:14" thickTop="1" x14ac:dyDescent="0.35">
      <c r="A30" s="818" t="s">
        <v>121</v>
      </c>
      <c r="B30" s="892"/>
      <c r="C30" s="866"/>
      <c r="D30" s="944"/>
      <c r="E30" s="908"/>
      <c r="F30" s="515"/>
      <c r="G30" s="782"/>
      <c r="H30" s="485" t="s">
        <v>726</v>
      </c>
      <c r="I30" s="485" t="s">
        <v>726</v>
      </c>
      <c r="J30" s="512"/>
      <c r="K30" s="519" t="s">
        <v>463</v>
      </c>
      <c r="L30" s="884"/>
      <c r="M30" s="520" t="s">
        <v>646</v>
      </c>
      <c r="N30" s="498"/>
    </row>
    <row r="31" spans="1:14" ht="31" thickTop="1" x14ac:dyDescent="0.35">
      <c r="A31" s="818" t="s">
        <v>121</v>
      </c>
      <c r="B31" s="892"/>
      <c r="C31" s="866"/>
      <c r="D31" s="944"/>
      <c r="E31" s="908"/>
      <c r="F31" s="515">
        <v>1177430442.8499999</v>
      </c>
      <c r="G31" s="782">
        <v>21.2</v>
      </c>
      <c r="H31" s="485" t="s">
        <v>757</v>
      </c>
      <c r="I31" s="485" t="s">
        <v>732</v>
      </c>
      <c r="J31" s="512"/>
      <c r="K31" s="521" t="s">
        <v>624</v>
      </c>
      <c r="L31" s="487"/>
      <c r="N31" s="484"/>
    </row>
    <row r="32" spans="1:14" ht="31" thickTop="1" x14ac:dyDescent="0.35">
      <c r="A32" s="818" t="s">
        <v>121</v>
      </c>
      <c r="B32" s="892"/>
      <c r="C32" s="866"/>
      <c r="D32" s="944"/>
      <c r="E32" s="908"/>
      <c r="F32" s="515"/>
      <c r="G32" s="782"/>
      <c r="H32" s="485" t="s">
        <v>757</v>
      </c>
      <c r="I32" s="485" t="s">
        <v>732</v>
      </c>
      <c r="J32" s="512"/>
      <c r="K32" s="490" t="s">
        <v>621</v>
      </c>
      <c r="L32" s="877" t="s">
        <v>35</v>
      </c>
      <c r="M32" s="483">
        <v>47.67</v>
      </c>
      <c r="N32" s="484"/>
    </row>
    <row r="33" spans="1:14" thickTop="1" x14ac:dyDescent="0.35">
      <c r="A33" s="818" t="s">
        <v>121</v>
      </c>
      <c r="B33" s="892"/>
      <c r="C33" s="866"/>
      <c r="D33" s="944"/>
      <c r="E33" s="908"/>
      <c r="F33" s="515"/>
      <c r="G33" s="782"/>
      <c r="H33" s="485" t="s">
        <v>757</v>
      </c>
      <c r="I33" s="485" t="s">
        <v>732</v>
      </c>
      <c r="J33" s="512"/>
      <c r="K33" s="490" t="s">
        <v>322</v>
      </c>
      <c r="L33" s="877"/>
      <c r="M33" s="483">
        <v>24.63</v>
      </c>
      <c r="N33" s="484"/>
    </row>
    <row r="34" spans="1:14" ht="31" thickTop="1" x14ac:dyDescent="0.35">
      <c r="A34" s="818" t="s">
        <v>121</v>
      </c>
      <c r="B34" s="892"/>
      <c r="C34" s="866"/>
      <c r="D34" s="944"/>
      <c r="E34" s="908"/>
      <c r="F34" s="515"/>
      <c r="G34" s="782"/>
      <c r="H34" s="485" t="s">
        <v>757</v>
      </c>
      <c r="I34" s="485" t="s">
        <v>732</v>
      </c>
      <c r="J34" s="512"/>
      <c r="K34" s="490" t="s">
        <v>622</v>
      </c>
      <c r="L34" s="877"/>
      <c r="M34" s="483">
        <v>75.67</v>
      </c>
      <c r="N34" s="484"/>
    </row>
    <row r="35" spans="1:14" thickTop="1" x14ac:dyDescent="0.35">
      <c r="A35" s="818" t="s">
        <v>121</v>
      </c>
      <c r="B35" s="892"/>
      <c r="C35" s="866"/>
      <c r="D35" s="944"/>
      <c r="E35" s="908"/>
      <c r="F35" s="515"/>
      <c r="G35" s="782"/>
      <c r="H35" s="485" t="s">
        <v>757</v>
      </c>
      <c r="I35" s="485" t="s">
        <v>732</v>
      </c>
      <c r="J35" s="512"/>
      <c r="K35" s="490" t="s">
        <v>623</v>
      </c>
      <c r="L35" s="877"/>
      <c r="M35" s="483">
        <v>76</v>
      </c>
      <c r="N35" s="484"/>
    </row>
    <row r="36" spans="1:14" ht="31" thickTop="1" x14ac:dyDescent="0.35">
      <c r="A36" s="818" t="s">
        <v>121</v>
      </c>
      <c r="B36" s="892"/>
      <c r="C36" s="866"/>
      <c r="D36" s="944"/>
      <c r="E36" s="908"/>
      <c r="F36" s="515"/>
      <c r="G36" s="782"/>
      <c r="H36" s="485" t="s">
        <v>757</v>
      </c>
      <c r="I36" s="485" t="s">
        <v>732</v>
      </c>
      <c r="J36" s="512"/>
      <c r="K36" s="490" t="s">
        <v>625</v>
      </c>
      <c r="L36" s="877"/>
      <c r="M36" s="483">
        <v>73</v>
      </c>
      <c r="N36" s="522" t="s">
        <v>69</v>
      </c>
    </row>
    <row r="37" spans="1:14" ht="31" thickTop="1" x14ac:dyDescent="0.35">
      <c r="A37" s="818" t="s">
        <v>121</v>
      </c>
      <c r="B37" s="892"/>
      <c r="C37" s="866"/>
      <c r="D37" s="944"/>
      <c r="E37" s="908"/>
      <c r="F37" s="515"/>
      <c r="G37" s="782"/>
      <c r="H37" s="485" t="s">
        <v>757</v>
      </c>
      <c r="I37" s="485" t="s">
        <v>732</v>
      </c>
      <c r="J37" s="512"/>
      <c r="K37" s="490" t="s">
        <v>767</v>
      </c>
      <c r="L37" s="884"/>
      <c r="M37" s="523">
        <v>101</v>
      </c>
      <c r="N37" s="522" t="s">
        <v>69</v>
      </c>
    </row>
    <row r="38" spans="1:14" ht="62" thickTop="1" x14ac:dyDescent="0.35">
      <c r="A38" s="818" t="s">
        <v>121</v>
      </c>
      <c r="B38" s="892"/>
      <c r="C38" s="866"/>
      <c r="D38" s="944"/>
      <c r="E38" s="908"/>
      <c r="F38" s="515">
        <v>187795464.69</v>
      </c>
      <c r="G38" s="782">
        <v>3.38</v>
      </c>
      <c r="H38" s="485" t="s">
        <v>757</v>
      </c>
      <c r="I38" s="485" t="s">
        <v>732</v>
      </c>
      <c r="J38" s="512"/>
      <c r="K38" s="524" t="s">
        <v>626</v>
      </c>
      <c r="L38" s="885" t="s">
        <v>35</v>
      </c>
      <c r="M38" s="488">
        <v>85.72</v>
      </c>
      <c r="N38" s="489"/>
    </row>
    <row r="39" spans="1:14" thickTop="1" x14ac:dyDescent="0.35">
      <c r="A39" s="818" t="s">
        <v>121</v>
      </c>
      <c r="B39" s="892"/>
      <c r="C39" s="866"/>
      <c r="D39" s="944"/>
      <c r="E39" s="908"/>
      <c r="F39" s="515"/>
      <c r="G39" s="782"/>
      <c r="H39" s="485" t="s">
        <v>757</v>
      </c>
      <c r="I39" s="485" t="s">
        <v>732</v>
      </c>
      <c r="J39" s="512"/>
      <c r="K39" s="525" t="s">
        <v>627</v>
      </c>
      <c r="L39" s="886"/>
      <c r="M39" s="526">
        <v>86</v>
      </c>
      <c r="N39" s="527"/>
    </row>
    <row r="40" spans="1:14" ht="31" thickTop="1" x14ac:dyDescent="0.35">
      <c r="A40" s="818" t="s">
        <v>121</v>
      </c>
      <c r="B40" s="892"/>
      <c r="C40" s="866"/>
      <c r="D40" s="944"/>
      <c r="E40" s="908"/>
      <c r="F40" s="515"/>
      <c r="G40" s="782"/>
      <c r="H40" s="485" t="s">
        <v>757</v>
      </c>
      <c r="I40" s="485" t="s">
        <v>732</v>
      </c>
      <c r="J40" s="512"/>
      <c r="K40" s="481" t="s">
        <v>628</v>
      </c>
      <c r="L40" s="887"/>
      <c r="M40" s="528">
        <v>110</v>
      </c>
      <c r="N40" s="529" t="s">
        <v>69</v>
      </c>
    </row>
    <row r="41" spans="1:14" thickTop="1" x14ac:dyDescent="0.35">
      <c r="A41" s="818" t="s">
        <v>121</v>
      </c>
      <c r="B41" s="892"/>
      <c r="C41" s="866"/>
      <c r="D41" s="944"/>
      <c r="E41" s="908"/>
      <c r="F41" s="515">
        <v>859696889.22000003</v>
      </c>
      <c r="G41" s="782">
        <v>15.48</v>
      </c>
      <c r="H41" s="485" t="s">
        <v>757</v>
      </c>
      <c r="I41" s="485" t="s">
        <v>732</v>
      </c>
      <c r="J41" s="512"/>
      <c r="K41" s="530" t="s">
        <v>437</v>
      </c>
      <c r="L41" s="487"/>
      <c r="N41" s="484"/>
    </row>
    <row r="42" spans="1:14" ht="31" thickTop="1" x14ac:dyDescent="0.35">
      <c r="A42" s="818" t="s">
        <v>121</v>
      </c>
      <c r="B42" s="892"/>
      <c r="C42" s="866"/>
      <c r="D42" s="944"/>
      <c r="E42" s="908"/>
      <c r="F42" s="515"/>
      <c r="G42" s="782"/>
      <c r="H42" s="485" t="s">
        <v>757</v>
      </c>
      <c r="I42" s="485" t="s">
        <v>732</v>
      </c>
      <c r="J42" s="512"/>
      <c r="K42" s="493" t="s">
        <v>362</v>
      </c>
      <c r="L42" s="877" t="s">
        <v>35</v>
      </c>
      <c r="M42" s="526">
        <v>85.72</v>
      </c>
      <c r="N42" s="484"/>
    </row>
    <row r="43" spans="1:14" ht="31" thickTop="1" x14ac:dyDescent="0.35">
      <c r="A43" s="818" t="s">
        <v>121</v>
      </c>
      <c r="B43" s="892"/>
      <c r="C43" s="866"/>
      <c r="D43" s="944"/>
      <c r="E43" s="908"/>
      <c r="F43" s="515"/>
      <c r="G43" s="782"/>
      <c r="H43" s="485" t="s">
        <v>757</v>
      </c>
      <c r="I43" s="485" t="s">
        <v>732</v>
      </c>
      <c r="J43" s="512"/>
      <c r="K43" s="493" t="s">
        <v>302</v>
      </c>
      <c r="L43" s="877"/>
      <c r="M43" s="526">
        <v>151.99</v>
      </c>
      <c r="N43" s="484"/>
    </row>
    <row r="44" spans="1:14" ht="31" thickTop="1" x14ac:dyDescent="0.35">
      <c r="A44" s="818" t="s">
        <v>121</v>
      </c>
      <c r="B44" s="892"/>
      <c r="C44" s="866"/>
      <c r="D44" s="944"/>
      <c r="E44" s="908"/>
      <c r="F44" s="515"/>
      <c r="G44" s="782"/>
      <c r="H44" s="485" t="s">
        <v>757</v>
      </c>
      <c r="I44" s="485" t="s">
        <v>732</v>
      </c>
      <c r="J44" s="512"/>
      <c r="K44" s="493" t="s">
        <v>768</v>
      </c>
      <c r="L44" s="877"/>
      <c r="M44" s="526">
        <v>231.99</v>
      </c>
      <c r="N44" s="484"/>
    </row>
    <row r="45" spans="1:14" ht="31" thickTop="1" x14ac:dyDescent="0.35">
      <c r="A45" s="818" t="s">
        <v>121</v>
      </c>
      <c r="B45" s="892"/>
      <c r="C45" s="866"/>
      <c r="D45" s="944"/>
      <c r="E45" s="908"/>
      <c r="F45" s="515"/>
      <c r="G45" s="782"/>
      <c r="H45" s="485" t="s">
        <v>757</v>
      </c>
      <c r="I45" s="485" t="s">
        <v>732</v>
      </c>
      <c r="J45" s="512"/>
      <c r="K45" s="493" t="s">
        <v>769</v>
      </c>
      <c r="L45" s="877"/>
      <c r="M45" s="526">
        <v>231.99</v>
      </c>
      <c r="N45" s="484"/>
    </row>
    <row r="46" spans="1:14" ht="31" thickTop="1" x14ac:dyDescent="0.35">
      <c r="A46" s="818" t="s">
        <v>121</v>
      </c>
      <c r="B46" s="892"/>
      <c r="C46" s="866"/>
      <c r="D46" s="944"/>
      <c r="E46" s="908"/>
      <c r="F46" s="515"/>
      <c r="G46" s="782"/>
      <c r="H46" s="485" t="s">
        <v>757</v>
      </c>
      <c r="I46" s="485" t="s">
        <v>732</v>
      </c>
      <c r="J46" s="512"/>
      <c r="K46" s="493" t="s">
        <v>305</v>
      </c>
      <c r="L46" s="877"/>
      <c r="M46" s="526">
        <v>176.99</v>
      </c>
      <c r="N46" s="529" t="s">
        <v>69</v>
      </c>
    </row>
    <row r="47" spans="1:14" ht="31" thickTop="1" x14ac:dyDescent="0.35">
      <c r="A47" s="818" t="s">
        <v>121</v>
      </c>
      <c r="B47" s="892"/>
      <c r="C47" s="866"/>
      <c r="D47" s="944"/>
      <c r="E47" s="908"/>
      <c r="F47" s="515"/>
      <c r="G47" s="782"/>
      <c r="H47" s="485" t="s">
        <v>757</v>
      </c>
      <c r="I47" s="485" t="s">
        <v>732</v>
      </c>
      <c r="J47" s="512"/>
      <c r="K47" s="531" t="s">
        <v>629</v>
      </c>
      <c r="L47" s="884"/>
      <c r="M47" s="523">
        <v>256.99</v>
      </c>
      <c r="N47" s="529" t="s">
        <v>69</v>
      </c>
    </row>
    <row r="48" spans="1:14" thickTop="1" x14ac:dyDescent="0.35">
      <c r="A48" s="818" t="s">
        <v>121</v>
      </c>
      <c r="B48" s="892"/>
      <c r="C48" s="866"/>
      <c r="D48" s="944"/>
      <c r="E48" s="908"/>
      <c r="F48" s="515">
        <v>367024848</v>
      </c>
      <c r="G48" s="782">
        <v>6.6</v>
      </c>
      <c r="H48" s="485" t="s">
        <v>723</v>
      </c>
      <c r="I48" s="485" t="s">
        <v>732</v>
      </c>
      <c r="J48" s="512"/>
      <c r="K48" s="530" t="s">
        <v>647</v>
      </c>
      <c r="L48" s="487"/>
      <c r="M48" s="532"/>
      <c r="N48" s="484"/>
    </row>
    <row r="49" spans="1:14" ht="31" thickTop="1" x14ac:dyDescent="0.35">
      <c r="A49" s="818" t="s">
        <v>121</v>
      </c>
      <c r="B49" s="892"/>
      <c r="C49" s="866"/>
      <c r="D49" s="944"/>
      <c r="E49" s="908"/>
      <c r="F49" s="515"/>
      <c r="G49" s="782"/>
      <c r="H49" s="485" t="s">
        <v>723</v>
      </c>
      <c r="I49" s="485" t="s">
        <v>732</v>
      </c>
      <c r="J49" s="512"/>
      <c r="K49" s="493" t="s">
        <v>364</v>
      </c>
      <c r="L49" s="877" t="s">
        <v>35</v>
      </c>
      <c r="M49" s="532">
        <v>61.07</v>
      </c>
      <c r="N49" s="484"/>
    </row>
    <row r="50" spans="1:14" ht="31" thickTop="1" x14ac:dyDescent="0.35">
      <c r="A50" s="818" t="s">
        <v>121</v>
      </c>
      <c r="B50" s="892"/>
      <c r="C50" s="866"/>
      <c r="D50" s="944"/>
      <c r="E50" s="908"/>
      <c r="F50" s="515"/>
      <c r="G50" s="782"/>
      <c r="H50" s="485" t="s">
        <v>723</v>
      </c>
      <c r="I50" s="485" t="s">
        <v>732</v>
      </c>
      <c r="J50" s="512"/>
      <c r="K50" s="493" t="s">
        <v>307</v>
      </c>
      <c r="L50" s="877"/>
      <c r="M50" s="532">
        <v>61.07</v>
      </c>
      <c r="N50" s="484"/>
    </row>
    <row r="51" spans="1:14" ht="31" thickTop="1" x14ac:dyDescent="0.35">
      <c r="A51" s="818" t="s">
        <v>121</v>
      </c>
      <c r="B51" s="892"/>
      <c r="C51" s="866"/>
      <c r="D51" s="944"/>
      <c r="E51" s="908"/>
      <c r="F51" s="515"/>
      <c r="G51" s="782"/>
      <c r="H51" s="485" t="s">
        <v>723</v>
      </c>
      <c r="I51" s="485" t="s">
        <v>732</v>
      </c>
      <c r="J51" s="512"/>
      <c r="K51" s="493" t="s">
        <v>308</v>
      </c>
      <c r="L51" s="877"/>
      <c r="M51" s="532">
        <v>101.07</v>
      </c>
      <c r="N51" s="484"/>
    </row>
    <row r="52" spans="1:14" ht="31" thickTop="1" x14ac:dyDescent="0.35">
      <c r="A52" s="818" t="s">
        <v>121</v>
      </c>
      <c r="B52" s="892"/>
      <c r="C52" s="866"/>
      <c r="D52" s="944"/>
      <c r="E52" s="908"/>
      <c r="F52" s="515"/>
      <c r="G52" s="782"/>
      <c r="H52" s="485" t="s">
        <v>723</v>
      </c>
      <c r="I52" s="485" t="s">
        <v>732</v>
      </c>
      <c r="J52" s="512"/>
      <c r="K52" s="493" t="s">
        <v>630</v>
      </c>
      <c r="L52" s="877"/>
      <c r="M52" s="532">
        <v>101.07</v>
      </c>
      <c r="N52" s="484"/>
    </row>
    <row r="53" spans="1:14" ht="31" thickTop="1" x14ac:dyDescent="0.35">
      <c r="A53" s="818" t="s">
        <v>121</v>
      </c>
      <c r="B53" s="892"/>
      <c r="C53" s="866"/>
      <c r="D53" s="944"/>
      <c r="E53" s="908"/>
      <c r="F53" s="515"/>
      <c r="G53" s="782"/>
      <c r="H53" s="485" t="s">
        <v>723</v>
      </c>
      <c r="I53" s="485" t="s">
        <v>732</v>
      </c>
      <c r="J53" s="512"/>
      <c r="K53" s="493" t="s">
        <v>310</v>
      </c>
      <c r="L53" s="877"/>
      <c r="M53" s="532">
        <v>86.07</v>
      </c>
      <c r="N53" s="484"/>
    </row>
    <row r="54" spans="1:14" ht="46.5" thickTop="1" x14ac:dyDescent="0.35">
      <c r="A54" s="818" t="s">
        <v>121</v>
      </c>
      <c r="B54" s="892"/>
      <c r="C54" s="866"/>
      <c r="D54" s="944"/>
      <c r="E54" s="908"/>
      <c r="F54" s="515"/>
      <c r="G54" s="782"/>
      <c r="H54" s="485" t="s">
        <v>723</v>
      </c>
      <c r="I54" s="485" t="s">
        <v>732</v>
      </c>
      <c r="J54" s="512"/>
      <c r="K54" s="531" t="s">
        <v>631</v>
      </c>
      <c r="L54" s="884"/>
      <c r="M54" s="533">
        <v>126.07</v>
      </c>
      <c r="N54" s="498"/>
    </row>
    <row r="55" spans="1:14" thickTop="1" x14ac:dyDescent="0.35">
      <c r="A55" s="818" t="s">
        <v>121</v>
      </c>
      <c r="B55" s="892"/>
      <c r="C55" s="866"/>
      <c r="D55" s="944"/>
      <c r="E55" s="908"/>
      <c r="F55" s="515">
        <v>398035079</v>
      </c>
      <c r="G55" s="782">
        <v>7.16</v>
      </c>
      <c r="H55" s="485" t="s">
        <v>723</v>
      </c>
      <c r="I55" s="485" t="s">
        <v>732</v>
      </c>
      <c r="J55" s="512"/>
      <c r="K55" s="530" t="s">
        <v>438</v>
      </c>
      <c r="L55" s="487"/>
      <c r="N55" s="484"/>
    </row>
    <row r="56" spans="1:14" ht="31" thickTop="1" x14ac:dyDescent="0.35">
      <c r="A56" s="818" t="s">
        <v>121</v>
      </c>
      <c r="B56" s="892"/>
      <c r="C56" s="866"/>
      <c r="D56" s="944"/>
      <c r="E56" s="908"/>
      <c r="F56" s="515"/>
      <c r="G56" s="782"/>
      <c r="H56" s="485" t="s">
        <v>723</v>
      </c>
      <c r="I56" s="485" t="s">
        <v>732</v>
      </c>
      <c r="J56" s="512"/>
      <c r="K56" s="493" t="s">
        <v>632</v>
      </c>
      <c r="L56" s="877" t="s">
        <v>35</v>
      </c>
      <c r="M56" s="526">
        <v>113.95</v>
      </c>
      <c r="N56" s="484"/>
    </row>
    <row r="57" spans="1:14" ht="31" thickTop="1" x14ac:dyDescent="0.35">
      <c r="A57" s="818" t="s">
        <v>121</v>
      </c>
      <c r="B57" s="892"/>
      <c r="C57" s="866"/>
      <c r="D57" s="944"/>
      <c r="E57" s="908"/>
      <c r="F57" s="515"/>
      <c r="G57" s="782"/>
      <c r="H57" s="485" t="s">
        <v>723</v>
      </c>
      <c r="I57" s="485" t="s">
        <v>732</v>
      </c>
      <c r="J57" s="512"/>
      <c r="K57" s="493" t="s">
        <v>312</v>
      </c>
      <c r="L57" s="877"/>
      <c r="M57" s="526">
        <v>113.95</v>
      </c>
      <c r="N57" s="484"/>
    </row>
    <row r="58" spans="1:14" ht="31" thickTop="1" x14ac:dyDescent="0.35">
      <c r="A58" s="818" t="s">
        <v>121</v>
      </c>
      <c r="B58" s="892"/>
      <c r="C58" s="866"/>
      <c r="D58" s="944"/>
      <c r="E58" s="908"/>
      <c r="F58" s="515"/>
      <c r="G58" s="782"/>
      <c r="H58" s="485" t="s">
        <v>723</v>
      </c>
      <c r="I58" s="485" t="s">
        <v>732</v>
      </c>
      <c r="J58" s="512"/>
      <c r="K58" s="493" t="s">
        <v>634</v>
      </c>
      <c r="L58" s="877"/>
      <c r="M58" s="526">
        <v>177.95</v>
      </c>
      <c r="N58" s="484"/>
    </row>
    <row r="59" spans="1:14" ht="31" thickTop="1" x14ac:dyDescent="0.35">
      <c r="A59" s="818" t="s">
        <v>121</v>
      </c>
      <c r="B59" s="892"/>
      <c r="C59" s="866"/>
      <c r="D59" s="944"/>
      <c r="E59" s="908"/>
      <c r="F59" s="515"/>
      <c r="G59" s="782"/>
      <c r="H59" s="485" t="s">
        <v>723</v>
      </c>
      <c r="I59" s="485" t="s">
        <v>732</v>
      </c>
      <c r="J59" s="512"/>
      <c r="K59" s="493" t="s">
        <v>633</v>
      </c>
      <c r="L59" s="877"/>
      <c r="M59" s="526">
        <v>177.95</v>
      </c>
      <c r="N59" s="484"/>
    </row>
    <row r="60" spans="1:14" ht="31" thickTop="1" x14ac:dyDescent="0.35">
      <c r="A60" s="818" t="s">
        <v>121</v>
      </c>
      <c r="B60" s="892"/>
      <c r="C60" s="866"/>
      <c r="D60" s="944"/>
      <c r="E60" s="908"/>
      <c r="F60" s="515"/>
      <c r="G60" s="782"/>
      <c r="H60" s="485" t="s">
        <v>723</v>
      </c>
      <c r="I60" s="485" t="s">
        <v>732</v>
      </c>
      <c r="J60" s="512"/>
      <c r="K60" s="493" t="s">
        <v>315</v>
      </c>
      <c r="L60" s="877"/>
      <c r="M60" s="526">
        <v>138.94999999999999</v>
      </c>
      <c r="N60" s="484"/>
    </row>
    <row r="61" spans="1:14" ht="46.5" thickTop="1" x14ac:dyDescent="0.35">
      <c r="A61" s="818" t="s">
        <v>121</v>
      </c>
      <c r="B61" s="892"/>
      <c r="C61" s="866"/>
      <c r="D61" s="944"/>
      <c r="E61" s="908"/>
      <c r="F61" s="515"/>
      <c r="G61" s="782"/>
      <c r="H61" s="485" t="s">
        <v>723</v>
      </c>
      <c r="I61" s="485" t="s">
        <v>732</v>
      </c>
      <c r="J61" s="512"/>
      <c r="K61" s="531" t="s">
        <v>635</v>
      </c>
      <c r="L61" s="884"/>
      <c r="M61" s="523">
        <v>202.95</v>
      </c>
      <c r="N61" s="484"/>
    </row>
    <row r="62" spans="1:14" thickTop="1" x14ac:dyDescent="0.35">
      <c r="A62" s="818" t="s">
        <v>121</v>
      </c>
      <c r="B62" s="892"/>
      <c r="C62" s="866"/>
      <c r="D62" s="944"/>
      <c r="E62" s="908"/>
      <c r="F62" s="515">
        <v>776927672</v>
      </c>
      <c r="G62" s="782">
        <v>13.99</v>
      </c>
      <c r="H62" s="485" t="s">
        <v>723</v>
      </c>
      <c r="I62" s="485" t="s">
        <v>732</v>
      </c>
      <c r="J62" s="512"/>
      <c r="K62" s="524" t="s">
        <v>439</v>
      </c>
      <c r="L62" s="487"/>
      <c r="M62" s="491"/>
      <c r="N62" s="861" t="s">
        <v>813</v>
      </c>
    </row>
    <row r="63" spans="1:14" ht="31" thickTop="1" x14ac:dyDescent="0.35">
      <c r="A63" s="818" t="s">
        <v>121</v>
      </c>
      <c r="B63" s="892"/>
      <c r="C63" s="866"/>
      <c r="D63" s="944"/>
      <c r="E63" s="908"/>
      <c r="F63" s="515"/>
      <c r="G63" s="782"/>
      <c r="H63" s="485" t="s">
        <v>723</v>
      </c>
      <c r="I63" s="485" t="s">
        <v>732</v>
      </c>
      <c r="J63" s="512"/>
      <c r="K63" s="490" t="s">
        <v>632</v>
      </c>
      <c r="L63" s="877" t="s">
        <v>35</v>
      </c>
      <c r="M63" s="526">
        <v>165.17</v>
      </c>
      <c r="N63" s="854"/>
    </row>
    <row r="64" spans="1:14" ht="31" thickTop="1" x14ac:dyDescent="0.35">
      <c r="A64" s="818" t="s">
        <v>121</v>
      </c>
      <c r="B64" s="892"/>
      <c r="C64" s="866"/>
      <c r="D64" s="944"/>
      <c r="E64" s="908"/>
      <c r="F64" s="515"/>
      <c r="G64" s="782"/>
      <c r="H64" s="485" t="s">
        <v>723</v>
      </c>
      <c r="I64" s="485" t="s">
        <v>732</v>
      </c>
      <c r="J64" s="512"/>
      <c r="K64" s="490" t="s">
        <v>365</v>
      </c>
      <c r="L64" s="877"/>
      <c r="M64" s="526">
        <v>165.17</v>
      </c>
      <c r="N64" s="854"/>
    </row>
    <row r="65" spans="1:20" ht="31" thickTop="1" x14ac:dyDescent="0.35">
      <c r="A65" s="818" t="s">
        <v>121</v>
      </c>
      <c r="B65" s="892"/>
      <c r="C65" s="866"/>
      <c r="D65" s="944"/>
      <c r="E65" s="908"/>
      <c r="F65" s="515"/>
      <c r="G65" s="782"/>
      <c r="H65" s="485" t="s">
        <v>723</v>
      </c>
      <c r="I65" s="485" t="s">
        <v>732</v>
      </c>
      <c r="J65" s="512"/>
      <c r="K65" s="490" t="s">
        <v>318</v>
      </c>
      <c r="L65" s="877"/>
      <c r="M65" s="526">
        <v>253.17</v>
      </c>
      <c r="N65" s="854"/>
    </row>
    <row r="66" spans="1:20" ht="31" thickTop="1" x14ac:dyDescent="0.35">
      <c r="A66" s="818" t="s">
        <v>121</v>
      </c>
      <c r="B66" s="892"/>
      <c r="C66" s="866"/>
      <c r="D66" s="944"/>
      <c r="E66" s="908"/>
      <c r="F66" s="515"/>
      <c r="G66" s="782"/>
      <c r="H66" s="485" t="s">
        <v>723</v>
      </c>
      <c r="I66" s="485" t="s">
        <v>732</v>
      </c>
      <c r="J66" s="512"/>
      <c r="K66" s="490" t="s">
        <v>636</v>
      </c>
      <c r="L66" s="877"/>
      <c r="M66" s="526">
        <v>253.17</v>
      </c>
      <c r="N66" s="854"/>
    </row>
    <row r="67" spans="1:20" ht="31" thickTop="1" x14ac:dyDescent="0.35">
      <c r="A67" s="818" t="s">
        <v>121</v>
      </c>
      <c r="B67" s="892"/>
      <c r="C67" s="866"/>
      <c r="D67" s="944"/>
      <c r="E67" s="908"/>
      <c r="F67" s="515"/>
      <c r="G67" s="782"/>
      <c r="H67" s="485" t="s">
        <v>723</v>
      </c>
      <c r="I67" s="485" t="s">
        <v>732</v>
      </c>
      <c r="J67" s="512"/>
      <c r="K67" s="490" t="s">
        <v>320</v>
      </c>
      <c r="L67" s="877"/>
      <c r="M67" s="526">
        <v>190.17</v>
      </c>
      <c r="N67" s="854"/>
    </row>
    <row r="68" spans="1:20" ht="46.5" thickTop="1" x14ac:dyDescent="0.35">
      <c r="A68" s="818" t="s">
        <v>121</v>
      </c>
      <c r="B68" s="892"/>
      <c r="C68" s="866"/>
      <c r="D68" s="944"/>
      <c r="E68" s="908"/>
      <c r="F68" s="515"/>
      <c r="G68" s="782"/>
      <c r="H68" s="485" t="s">
        <v>723</v>
      </c>
      <c r="I68" s="485" t="s">
        <v>732</v>
      </c>
      <c r="J68" s="512"/>
      <c r="K68" s="534" t="s">
        <v>637</v>
      </c>
      <c r="L68" s="884"/>
      <c r="M68" s="523">
        <v>278.17</v>
      </c>
      <c r="N68" s="855"/>
    </row>
    <row r="69" spans="1:20" ht="31.5" thickTop="1" thickBot="1" x14ac:dyDescent="0.4">
      <c r="A69" s="818" t="s">
        <v>121</v>
      </c>
      <c r="B69" s="892"/>
      <c r="C69" s="866"/>
      <c r="D69" s="944"/>
      <c r="E69" s="909"/>
      <c r="F69" s="551">
        <v>690316577.38999999</v>
      </c>
      <c r="G69" s="783">
        <v>12.43</v>
      </c>
      <c r="H69" s="506" t="s">
        <v>770</v>
      </c>
      <c r="I69" s="506" t="s">
        <v>814</v>
      </c>
      <c r="J69" s="512"/>
      <c r="K69" s="524" t="s">
        <v>456</v>
      </c>
      <c r="L69" s="535" t="s">
        <v>34</v>
      </c>
      <c r="M69" s="488">
        <v>56</v>
      </c>
      <c r="N69" s="510"/>
    </row>
    <row r="70" spans="1:20" ht="51" customHeight="1" x14ac:dyDescent="0.35">
      <c r="A70" s="688" t="s">
        <v>105</v>
      </c>
      <c r="B70" s="863">
        <v>7</v>
      </c>
      <c r="C70" s="895">
        <v>0.23</v>
      </c>
      <c r="D70" s="947">
        <v>4935112456</v>
      </c>
      <c r="E70" s="867">
        <v>3974093993</v>
      </c>
      <c r="F70" s="515">
        <v>1604913092</v>
      </c>
      <c r="G70" s="782">
        <v>32.520000000000003</v>
      </c>
      <c r="H70" s="485" t="s">
        <v>757</v>
      </c>
      <c r="I70" s="485" t="s">
        <v>814</v>
      </c>
      <c r="J70" s="536"/>
      <c r="K70" s="537" t="s">
        <v>106</v>
      </c>
      <c r="L70" s="478"/>
      <c r="M70" s="538"/>
      <c r="N70" s="539"/>
    </row>
    <row r="71" spans="1:20" ht="31" thickTop="1" x14ac:dyDescent="0.35">
      <c r="A71" s="819" t="s">
        <v>105</v>
      </c>
      <c r="B71" s="864"/>
      <c r="C71" s="896"/>
      <c r="D71" s="948"/>
      <c r="E71" s="868"/>
      <c r="F71" s="515"/>
      <c r="G71" s="782"/>
      <c r="H71" s="485" t="s">
        <v>757</v>
      </c>
      <c r="I71" s="485" t="s">
        <v>814</v>
      </c>
      <c r="J71" s="512"/>
      <c r="K71" s="490" t="s">
        <v>109</v>
      </c>
      <c r="L71" s="877" t="s">
        <v>35</v>
      </c>
      <c r="M71" s="483" t="s">
        <v>262</v>
      </c>
      <c r="N71" s="484"/>
    </row>
    <row r="72" spans="1:20" thickTop="1" x14ac:dyDescent="0.35">
      <c r="A72" s="819" t="s">
        <v>105</v>
      </c>
      <c r="B72" s="864"/>
      <c r="C72" s="896"/>
      <c r="D72" s="948"/>
      <c r="E72" s="868"/>
      <c r="F72" s="515"/>
      <c r="G72" s="782"/>
      <c r="H72" s="485" t="s">
        <v>757</v>
      </c>
      <c r="I72" s="485" t="s">
        <v>814</v>
      </c>
      <c r="J72" s="512"/>
      <c r="K72" s="490" t="s">
        <v>107</v>
      </c>
      <c r="L72" s="877"/>
      <c r="M72" s="483" t="s">
        <v>110</v>
      </c>
      <c r="N72" s="484"/>
    </row>
    <row r="73" spans="1:20" thickTop="1" x14ac:dyDescent="0.35">
      <c r="A73" s="819" t="s">
        <v>105</v>
      </c>
      <c r="B73" s="864"/>
      <c r="C73" s="896"/>
      <c r="D73" s="948"/>
      <c r="E73" s="868"/>
      <c r="F73" s="515"/>
      <c r="G73" s="782"/>
      <c r="H73" s="485" t="s">
        <v>757</v>
      </c>
      <c r="I73" s="485" t="s">
        <v>814</v>
      </c>
      <c r="J73" s="512"/>
      <c r="K73" s="490" t="s">
        <v>111</v>
      </c>
      <c r="L73" s="877"/>
      <c r="M73" s="483" t="s">
        <v>264</v>
      </c>
      <c r="N73" s="484"/>
    </row>
    <row r="74" spans="1:20" ht="31" thickTop="1" x14ac:dyDescent="0.35">
      <c r="A74" s="819" t="s">
        <v>105</v>
      </c>
      <c r="B74" s="864"/>
      <c r="C74" s="896"/>
      <c r="D74" s="948"/>
      <c r="E74" s="868"/>
      <c r="F74" s="540"/>
      <c r="G74" s="784"/>
      <c r="H74" s="485" t="s">
        <v>757</v>
      </c>
      <c r="I74" s="485" t="s">
        <v>814</v>
      </c>
      <c r="J74" s="512"/>
      <c r="K74" s="490" t="s">
        <v>108</v>
      </c>
      <c r="L74" s="884"/>
      <c r="M74" s="483" t="s">
        <v>263</v>
      </c>
      <c r="N74" s="484"/>
    </row>
    <row r="75" spans="1:20" x14ac:dyDescent="0.35">
      <c r="A75" s="819" t="s">
        <v>105</v>
      </c>
      <c r="B75" s="864"/>
      <c r="C75" s="896"/>
      <c r="D75" s="948"/>
      <c r="E75" s="868"/>
      <c r="F75" s="542">
        <v>598432815</v>
      </c>
      <c r="G75" s="785">
        <v>12.12</v>
      </c>
      <c r="H75" s="485" t="s">
        <v>757</v>
      </c>
      <c r="I75" s="485" t="s">
        <v>722</v>
      </c>
      <c r="J75" s="512"/>
      <c r="K75" s="543" t="s">
        <v>0</v>
      </c>
      <c r="L75" s="544" t="s">
        <v>35</v>
      </c>
      <c r="M75" s="545">
        <v>45</v>
      </c>
      <c r="N75" s="546"/>
    </row>
    <row r="76" spans="1:20" ht="33" customHeight="1" x14ac:dyDescent="0.35">
      <c r="A76" s="819" t="s">
        <v>105</v>
      </c>
      <c r="B76" s="864"/>
      <c r="C76" s="896"/>
      <c r="D76" s="948"/>
      <c r="E76" s="868"/>
      <c r="F76" s="515">
        <v>37500000</v>
      </c>
      <c r="G76" s="782">
        <v>0.75</v>
      </c>
      <c r="H76" s="485" t="s">
        <v>723</v>
      </c>
      <c r="I76" s="485" t="s">
        <v>810</v>
      </c>
      <c r="J76" s="512"/>
      <c r="K76" s="543" t="s">
        <v>2</v>
      </c>
      <c r="L76" s="544" t="s">
        <v>35</v>
      </c>
      <c r="M76" s="545">
        <v>60</v>
      </c>
      <c r="N76" s="546" t="s">
        <v>813</v>
      </c>
      <c r="T76">
        <f>F76/M76</f>
        <v>625000</v>
      </c>
    </row>
    <row r="77" spans="1:20" x14ac:dyDescent="0.35">
      <c r="A77" s="819" t="s">
        <v>105</v>
      </c>
      <c r="B77" s="864"/>
      <c r="C77" s="896"/>
      <c r="D77" s="948"/>
      <c r="E77" s="868"/>
      <c r="F77" s="515">
        <v>1018711880</v>
      </c>
      <c r="G77" s="782">
        <v>20.64</v>
      </c>
      <c r="H77" s="485" t="s">
        <v>726</v>
      </c>
      <c r="I77" s="485" t="s">
        <v>730</v>
      </c>
      <c r="J77" s="512"/>
      <c r="K77" s="543" t="s">
        <v>1</v>
      </c>
      <c r="L77" s="544" t="s">
        <v>35</v>
      </c>
      <c r="M77" s="545" t="s">
        <v>265</v>
      </c>
      <c r="N77" s="546"/>
    </row>
    <row r="78" spans="1:20" ht="31" x14ac:dyDescent="0.35">
      <c r="A78" s="819" t="s">
        <v>105</v>
      </c>
      <c r="B78" s="864"/>
      <c r="C78" s="896"/>
      <c r="D78" s="948"/>
      <c r="E78" s="868"/>
      <c r="F78" s="515">
        <v>720680356</v>
      </c>
      <c r="G78" s="782">
        <v>14.6</v>
      </c>
      <c r="H78" s="485" t="s">
        <v>726</v>
      </c>
      <c r="I78" s="485" t="s">
        <v>730</v>
      </c>
      <c r="J78" s="512"/>
      <c r="K78" s="543" t="s">
        <v>112</v>
      </c>
      <c r="L78" s="544" t="s">
        <v>35</v>
      </c>
      <c r="M78" s="545" t="s">
        <v>266</v>
      </c>
      <c r="N78" s="546" t="s">
        <v>813</v>
      </c>
    </row>
    <row r="79" spans="1:20" ht="31" x14ac:dyDescent="0.35">
      <c r="A79" s="819" t="s">
        <v>105</v>
      </c>
      <c r="B79" s="864"/>
      <c r="C79" s="896"/>
      <c r="D79" s="948"/>
      <c r="E79" s="868"/>
      <c r="F79" s="515">
        <v>692472018</v>
      </c>
      <c r="G79" s="782">
        <v>14.03</v>
      </c>
      <c r="H79" s="485" t="s">
        <v>757</v>
      </c>
      <c r="I79" s="485" t="s">
        <v>812</v>
      </c>
      <c r="J79" s="512"/>
      <c r="K79" s="547" t="s">
        <v>355</v>
      </c>
      <c r="L79" s="950" t="s">
        <v>35</v>
      </c>
      <c r="N79" s="489"/>
    </row>
    <row r="80" spans="1:20" ht="46.5" x14ac:dyDescent="0.35">
      <c r="A80" s="819" t="s">
        <v>105</v>
      </c>
      <c r="B80" s="864"/>
      <c r="C80" s="896"/>
      <c r="D80" s="948"/>
      <c r="E80" s="868"/>
      <c r="F80" s="515"/>
      <c r="G80" s="782"/>
      <c r="H80" s="485" t="s">
        <v>757</v>
      </c>
      <c r="I80" s="485" t="s">
        <v>812</v>
      </c>
      <c r="J80" s="512"/>
      <c r="K80" s="548" t="s">
        <v>741</v>
      </c>
      <c r="L80" s="951"/>
      <c r="M80" s="549" t="s">
        <v>617</v>
      </c>
      <c r="N80" s="484"/>
    </row>
    <row r="81" spans="1:14" x14ac:dyDescent="0.35">
      <c r="A81" s="819" t="s">
        <v>105</v>
      </c>
      <c r="B81" s="864"/>
      <c r="C81" s="896"/>
      <c r="D81" s="948"/>
      <c r="E81" s="868"/>
      <c r="F81" s="515"/>
      <c r="G81" s="782"/>
      <c r="H81" s="485" t="s">
        <v>757</v>
      </c>
      <c r="I81" s="485" t="s">
        <v>812</v>
      </c>
      <c r="J81" s="512"/>
      <c r="K81" s="550" t="s">
        <v>740</v>
      </c>
      <c r="L81" s="952"/>
      <c r="M81" s="528" t="s">
        <v>618</v>
      </c>
      <c r="N81" s="498"/>
    </row>
    <row r="82" spans="1:14" ht="41" customHeight="1" thickBot="1" x14ac:dyDescent="0.4">
      <c r="A82" s="820" t="s">
        <v>105</v>
      </c>
      <c r="B82" s="878"/>
      <c r="C82" s="937"/>
      <c r="D82" s="949"/>
      <c r="E82" s="869"/>
      <c r="F82" s="551">
        <v>262402321</v>
      </c>
      <c r="G82" s="783">
        <v>5.31</v>
      </c>
      <c r="H82" s="506" t="s">
        <v>757</v>
      </c>
      <c r="I82" s="506" t="s">
        <v>800</v>
      </c>
      <c r="J82" s="552"/>
      <c r="K82" s="553" t="s">
        <v>440</v>
      </c>
      <c r="L82" s="554" t="s">
        <v>34</v>
      </c>
      <c r="M82" s="555">
        <v>40</v>
      </c>
      <c r="N82" s="556" t="s">
        <v>813</v>
      </c>
    </row>
    <row r="83" spans="1:14" ht="46.5" x14ac:dyDescent="0.35">
      <c r="A83" s="819" t="s">
        <v>138</v>
      </c>
      <c r="B83" s="863">
        <v>5</v>
      </c>
      <c r="C83" s="865">
        <v>0.25</v>
      </c>
      <c r="D83" s="955">
        <v>4401876151</v>
      </c>
      <c r="E83" s="867">
        <v>3496243864</v>
      </c>
      <c r="F83" s="557">
        <v>1882120710</v>
      </c>
      <c r="G83" s="772">
        <v>42.7</v>
      </c>
      <c r="H83" s="558" t="s">
        <v>759</v>
      </c>
      <c r="I83" s="559" t="s">
        <v>811</v>
      </c>
      <c r="J83" s="536"/>
      <c r="K83" s="560" t="s">
        <v>709</v>
      </c>
      <c r="L83" s="905" t="s">
        <v>35</v>
      </c>
      <c r="M83" s="561" t="s">
        <v>762</v>
      </c>
      <c r="N83" s="539"/>
    </row>
    <row r="84" spans="1:14" x14ac:dyDescent="0.35">
      <c r="A84" s="819" t="s">
        <v>138</v>
      </c>
      <c r="B84" s="864"/>
      <c r="C84" s="866"/>
      <c r="D84" s="956"/>
      <c r="E84" s="868"/>
      <c r="F84" s="563"/>
      <c r="G84" s="772"/>
      <c r="H84" s="558" t="s">
        <v>759</v>
      </c>
      <c r="I84" s="559" t="s">
        <v>811</v>
      </c>
      <c r="J84" s="512"/>
      <c r="K84" s="565" t="s">
        <v>689</v>
      </c>
      <c r="L84" s="886"/>
      <c r="M84" s="566">
        <v>54</v>
      </c>
      <c r="N84" s="484"/>
    </row>
    <row r="85" spans="1:14" x14ac:dyDescent="0.35">
      <c r="A85" s="819" t="s">
        <v>138</v>
      </c>
      <c r="B85" s="864"/>
      <c r="C85" s="866"/>
      <c r="D85" s="956"/>
      <c r="E85" s="868"/>
      <c r="F85" s="567"/>
      <c r="G85" s="772"/>
      <c r="H85" s="558" t="s">
        <v>759</v>
      </c>
      <c r="I85" s="559" t="s">
        <v>811</v>
      </c>
      <c r="J85" s="512"/>
      <c r="K85" s="565" t="s">
        <v>691</v>
      </c>
      <c r="L85" s="886"/>
      <c r="M85" s="566">
        <v>54</v>
      </c>
      <c r="N85" s="484"/>
    </row>
    <row r="86" spans="1:14" x14ac:dyDescent="0.35">
      <c r="A86" s="819" t="s">
        <v>138</v>
      </c>
      <c r="B86" s="864"/>
      <c r="C86" s="866"/>
      <c r="D86" s="956"/>
      <c r="E86" s="868"/>
      <c r="F86" s="567"/>
      <c r="G86" s="772"/>
      <c r="H86" s="558" t="s">
        <v>759</v>
      </c>
      <c r="I86" s="559" t="s">
        <v>811</v>
      </c>
      <c r="J86" s="512"/>
      <c r="K86" s="565" t="s">
        <v>692</v>
      </c>
      <c r="L86" s="886"/>
      <c r="M86" s="566">
        <v>66</v>
      </c>
      <c r="N86" s="568"/>
    </row>
    <row r="87" spans="1:14" x14ac:dyDescent="0.35">
      <c r="A87" s="819" t="s">
        <v>138</v>
      </c>
      <c r="B87" s="864"/>
      <c r="C87" s="866"/>
      <c r="D87" s="956"/>
      <c r="E87" s="868"/>
      <c r="F87" s="567"/>
      <c r="G87" s="772"/>
      <c r="H87" s="558" t="s">
        <v>759</v>
      </c>
      <c r="I87" s="559" t="s">
        <v>811</v>
      </c>
      <c r="J87" s="512"/>
      <c r="K87" s="565" t="s">
        <v>693</v>
      </c>
      <c r="L87" s="886"/>
      <c r="M87" s="566">
        <v>66</v>
      </c>
      <c r="N87" s="568"/>
    </row>
    <row r="88" spans="1:14" x14ac:dyDescent="0.35">
      <c r="A88" s="819" t="s">
        <v>138</v>
      </c>
      <c r="B88" s="864"/>
      <c r="C88" s="866"/>
      <c r="D88" s="956"/>
      <c r="E88" s="868"/>
      <c r="F88" s="567"/>
      <c r="G88" s="772"/>
      <c r="H88" s="558" t="s">
        <v>759</v>
      </c>
      <c r="I88" s="559" t="s">
        <v>811</v>
      </c>
      <c r="J88" s="512"/>
      <c r="K88" s="565" t="s">
        <v>694</v>
      </c>
      <c r="L88" s="886"/>
      <c r="M88" s="566">
        <v>60</v>
      </c>
      <c r="N88" s="568"/>
    </row>
    <row r="89" spans="1:14" x14ac:dyDescent="0.35">
      <c r="A89" s="819" t="s">
        <v>138</v>
      </c>
      <c r="B89" s="864"/>
      <c r="C89" s="866"/>
      <c r="D89" s="956"/>
      <c r="E89" s="868"/>
      <c r="F89" s="567"/>
      <c r="G89" s="772"/>
      <c r="H89" s="558" t="s">
        <v>759</v>
      </c>
      <c r="I89" s="559" t="s">
        <v>811</v>
      </c>
      <c r="J89" s="512"/>
      <c r="K89" s="565" t="s">
        <v>695</v>
      </c>
      <c r="L89" s="886"/>
      <c r="M89" s="566">
        <v>60</v>
      </c>
      <c r="N89" s="568"/>
    </row>
    <row r="90" spans="1:14" x14ac:dyDescent="0.35">
      <c r="A90" s="819" t="s">
        <v>138</v>
      </c>
      <c r="B90" s="864"/>
      <c r="C90" s="866"/>
      <c r="D90" s="956"/>
      <c r="E90" s="868"/>
      <c r="F90" s="567"/>
      <c r="G90" s="772"/>
      <c r="H90" s="558" t="s">
        <v>759</v>
      </c>
      <c r="I90" s="559" t="s">
        <v>811</v>
      </c>
      <c r="J90" s="512"/>
      <c r="K90" s="565" t="s">
        <v>696</v>
      </c>
      <c r="L90" s="886"/>
      <c r="M90" s="566">
        <v>24</v>
      </c>
      <c r="N90" s="568"/>
    </row>
    <row r="91" spans="1:14" x14ac:dyDescent="0.35">
      <c r="A91" s="819" t="s">
        <v>138</v>
      </c>
      <c r="B91" s="864"/>
      <c r="C91" s="866"/>
      <c r="D91" s="956"/>
      <c r="E91" s="868"/>
      <c r="F91" s="567"/>
      <c r="G91" s="772"/>
      <c r="H91" s="558" t="s">
        <v>759</v>
      </c>
      <c r="I91" s="559" t="s">
        <v>811</v>
      </c>
      <c r="J91" s="512"/>
      <c r="K91" s="565" t="s">
        <v>697</v>
      </c>
      <c r="L91" s="886"/>
      <c r="M91" s="566">
        <v>24</v>
      </c>
      <c r="N91" s="568"/>
    </row>
    <row r="92" spans="1:14" ht="31" x14ac:dyDescent="0.35">
      <c r="A92" s="819" t="s">
        <v>138</v>
      </c>
      <c r="B92" s="864"/>
      <c r="C92" s="866"/>
      <c r="D92" s="956"/>
      <c r="E92" s="868"/>
      <c r="F92" s="567"/>
      <c r="G92" s="772"/>
      <c r="H92" s="558" t="s">
        <v>759</v>
      </c>
      <c r="I92" s="559" t="s">
        <v>811</v>
      </c>
      <c r="J92" s="512"/>
      <c r="K92" s="565" t="s">
        <v>764</v>
      </c>
      <c r="L92" s="886"/>
      <c r="M92" s="566">
        <v>240</v>
      </c>
      <c r="N92" s="484"/>
    </row>
    <row r="93" spans="1:14" x14ac:dyDescent="0.35">
      <c r="A93" s="819" t="s">
        <v>138</v>
      </c>
      <c r="B93" s="864"/>
      <c r="C93" s="866"/>
      <c r="D93" s="956"/>
      <c r="E93" s="868"/>
      <c r="F93" s="569"/>
      <c r="G93" s="773"/>
      <c r="H93" s="558" t="s">
        <v>759</v>
      </c>
      <c r="I93" s="559" t="s">
        <v>811</v>
      </c>
      <c r="J93" s="512"/>
      <c r="K93" s="570" t="s">
        <v>763</v>
      </c>
      <c r="L93" s="887"/>
      <c r="M93" s="571">
        <v>300</v>
      </c>
      <c r="N93" s="498"/>
    </row>
    <row r="94" spans="1:14" x14ac:dyDescent="0.35">
      <c r="A94" s="819" t="s">
        <v>138</v>
      </c>
      <c r="B94" s="864"/>
      <c r="C94" s="866"/>
      <c r="D94" s="956"/>
      <c r="E94" s="868"/>
      <c r="F94" s="572">
        <v>776627880</v>
      </c>
      <c r="G94" s="774">
        <v>17</v>
      </c>
      <c r="H94" s="572" t="s">
        <v>723</v>
      </c>
      <c r="I94" s="573" t="s">
        <v>812</v>
      </c>
      <c r="J94" s="512"/>
      <c r="K94" s="560" t="s">
        <v>765</v>
      </c>
      <c r="L94" s="885" t="s">
        <v>35</v>
      </c>
      <c r="N94" s="484"/>
    </row>
    <row r="95" spans="1:14" x14ac:dyDescent="0.35">
      <c r="A95" s="819" t="s">
        <v>138</v>
      </c>
      <c r="B95" s="864"/>
      <c r="C95" s="866"/>
      <c r="D95" s="956"/>
      <c r="E95" s="868"/>
      <c r="F95" s="574"/>
      <c r="G95" s="775"/>
      <c r="H95" s="572" t="s">
        <v>723</v>
      </c>
      <c r="I95" s="573" t="s">
        <v>812</v>
      </c>
      <c r="J95" s="512"/>
      <c r="K95" s="565" t="s">
        <v>701</v>
      </c>
      <c r="L95" s="886"/>
      <c r="M95" s="566">
        <v>120</v>
      </c>
      <c r="N95" s="484"/>
    </row>
    <row r="96" spans="1:14" x14ac:dyDescent="0.35">
      <c r="A96" s="819" t="s">
        <v>138</v>
      </c>
      <c r="B96" s="864"/>
      <c r="C96" s="866"/>
      <c r="D96" s="956"/>
      <c r="E96" s="868"/>
      <c r="F96" s="569"/>
      <c r="G96" s="773"/>
      <c r="H96" s="572" t="s">
        <v>723</v>
      </c>
      <c r="I96" s="573" t="s">
        <v>812</v>
      </c>
      <c r="J96" s="512"/>
      <c r="K96" s="565" t="s">
        <v>702</v>
      </c>
      <c r="L96" s="886"/>
      <c r="M96" s="566">
        <v>144</v>
      </c>
      <c r="N96" s="484" t="s">
        <v>813</v>
      </c>
    </row>
    <row r="97" spans="1:20" ht="22.5" customHeight="1" x14ac:dyDescent="0.35">
      <c r="A97" s="819" t="s">
        <v>138</v>
      </c>
      <c r="B97" s="864"/>
      <c r="C97" s="866"/>
      <c r="D97" s="956"/>
      <c r="E97" s="868"/>
      <c r="F97" s="569"/>
      <c r="G97" s="773"/>
      <c r="H97" s="572" t="s">
        <v>723</v>
      </c>
      <c r="I97" s="573" t="s">
        <v>812</v>
      </c>
      <c r="J97" s="512"/>
      <c r="K97" s="570" t="s">
        <v>687</v>
      </c>
      <c r="L97" s="887"/>
      <c r="M97" s="571">
        <v>144</v>
      </c>
      <c r="N97" s="498" t="s">
        <v>813</v>
      </c>
    </row>
    <row r="98" spans="1:20" ht="35" customHeight="1" x14ac:dyDescent="0.35">
      <c r="A98" s="819" t="s">
        <v>138</v>
      </c>
      <c r="B98" s="864"/>
      <c r="C98" s="866"/>
      <c r="D98" s="956"/>
      <c r="E98" s="868"/>
      <c r="F98" s="572">
        <v>750106940</v>
      </c>
      <c r="G98" s="774">
        <v>16.5</v>
      </c>
      <c r="H98" s="572" t="s">
        <v>723</v>
      </c>
      <c r="I98" s="573" t="s">
        <v>725</v>
      </c>
      <c r="J98" s="512"/>
      <c r="K98" s="560" t="s">
        <v>720</v>
      </c>
      <c r="L98" s="885" t="s">
        <v>35</v>
      </c>
      <c r="N98" s="861" t="s">
        <v>54</v>
      </c>
    </row>
    <row r="99" spans="1:20" ht="28.5" customHeight="1" x14ac:dyDescent="0.35">
      <c r="A99" s="819" t="s">
        <v>138</v>
      </c>
      <c r="B99" s="864"/>
      <c r="C99" s="866"/>
      <c r="D99" s="956"/>
      <c r="E99" s="868"/>
      <c r="F99" s="574"/>
      <c r="G99" s="775"/>
      <c r="H99" s="572" t="s">
        <v>723</v>
      </c>
      <c r="I99" s="573" t="s">
        <v>725</v>
      </c>
      <c r="J99" s="512"/>
      <c r="K99" s="565" t="s">
        <v>719</v>
      </c>
      <c r="L99" s="886"/>
      <c r="M99" s="566">
        <v>220</v>
      </c>
      <c r="N99" s="946"/>
      <c r="T99">
        <f>F98/240</f>
        <v>3125445.5833333335</v>
      </c>
    </row>
    <row r="100" spans="1:20" ht="40" customHeight="1" x14ac:dyDescent="0.35">
      <c r="A100" s="819" t="s">
        <v>138</v>
      </c>
      <c r="B100" s="864"/>
      <c r="C100" s="866"/>
      <c r="D100" s="956"/>
      <c r="E100" s="868"/>
      <c r="F100" s="569"/>
      <c r="G100" s="773"/>
      <c r="H100" s="572" t="s">
        <v>723</v>
      </c>
      <c r="I100" s="575" t="s">
        <v>725</v>
      </c>
      <c r="J100" s="512"/>
      <c r="K100" s="565" t="s">
        <v>704</v>
      </c>
      <c r="L100" s="886"/>
      <c r="M100" s="566">
        <v>264</v>
      </c>
      <c r="N100" s="946"/>
    </row>
    <row r="101" spans="1:20" ht="31" x14ac:dyDescent="0.35">
      <c r="A101" s="819" t="s">
        <v>138</v>
      </c>
      <c r="B101" s="864"/>
      <c r="C101" s="866"/>
      <c r="D101" s="956"/>
      <c r="E101" s="868"/>
      <c r="F101" s="574"/>
      <c r="G101" s="775"/>
      <c r="H101" s="572" t="s">
        <v>723</v>
      </c>
      <c r="I101" s="573" t="s">
        <v>725</v>
      </c>
      <c r="J101" s="512"/>
      <c r="K101" s="570" t="s">
        <v>705</v>
      </c>
      <c r="L101" s="887"/>
      <c r="M101" s="571">
        <v>264</v>
      </c>
      <c r="N101" s="852"/>
    </row>
    <row r="102" spans="1:20" x14ac:dyDescent="0.35">
      <c r="A102" s="819" t="s">
        <v>138</v>
      </c>
      <c r="B102" s="864"/>
      <c r="C102" s="866"/>
      <c r="D102" s="956"/>
      <c r="E102" s="868"/>
      <c r="F102" s="569">
        <v>819190065</v>
      </c>
      <c r="G102" s="773">
        <v>18.5</v>
      </c>
      <c r="H102" s="576" t="s">
        <v>726</v>
      </c>
      <c r="I102" s="527" t="s">
        <v>722</v>
      </c>
      <c r="J102" s="512"/>
      <c r="K102" s="560" t="s">
        <v>706</v>
      </c>
      <c r="L102" s="885" t="s">
        <v>35</v>
      </c>
      <c r="M102" s="566">
        <v>110</v>
      </c>
      <c r="N102" s="861" t="s">
        <v>287</v>
      </c>
    </row>
    <row r="103" spans="1:20" x14ac:dyDescent="0.35">
      <c r="A103" s="819" t="s">
        <v>138</v>
      </c>
      <c r="B103" s="864"/>
      <c r="C103" s="866"/>
      <c r="D103" s="956"/>
      <c r="E103" s="868"/>
      <c r="F103" s="569"/>
      <c r="G103" s="773"/>
      <c r="H103" s="576" t="s">
        <v>726</v>
      </c>
      <c r="I103" s="527" t="s">
        <v>722</v>
      </c>
      <c r="J103" s="512"/>
      <c r="K103" s="565" t="s">
        <v>707</v>
      </c>
      <c r="L103" s="886"/>
      <c r="M103" s="566">
        <v>132</v>
      </c>
      <c r="N103" s="946"/>
    </row>
    <row r="104" spans="1:20" x14ac:dyDescent="0.35">
      <c r="A104" s="819" t="s">
        <v>138</v>
      </c>
      <c r="B104" s="864"/>
      <c r="C104" s="866"/>
      <c r="D104" s="956"/>
      <c r="E104" s="868"/>
      <c r="F104" s="574"/>
      <c r="G104" s="773"/>
      <c r="H104" s="576" t="s">
        <v>726</v>
      </c>
      <c r="I104" s="527" t="s">
        <v>722</v>
      </c>
      <c r="J104" s="512"/>
      <c r="K104" s="570" t="s">
        <v>708</v>
      </c>
      <c r="L104" s="887"/>
      <c r="M104" s="571">
        <v>132</v>
      </c>
      <c r="N104" s="852"/>
    </row>
    <row r="105" spans="1:20" x14ac:dyDescent="0.35">
      <c r="A105" s="819" t="s">
        <v>138</v>
      </c>
      <c r="B105" s="953"/>
      <c r="C105" s="868"/>
      <c r="D105" s="957"/>
      <c r="E105" s="868"/>
      <c r="F105" s="574">
        <v>216797750</v>
      </c>
      <c r="G105" s="775">
        <v>4.9000000000000004</v>
      </c>
      <c r="H105" s="572" t="s">
        <v>757</v>
      </c>
      <c r="I105" s="573" t="s">
        <v>814</v>
      </c>
      <c r="J105" s="512"/>
      <c r="K105" s="560" t="s">
        <v>139</v>
      </c>
      <c r="L105" s="902" t="s">
        <v>34</v>
      </c>
      <c r="M105" s="566"/>
      <c r="N105" s="484"/>
    </row>
    <row r="106" spans="1:20" x14ac:dyDescent="0.35">
      <c r="A106" s="819" t="s">
        <v>138</v>
      </c>
      <c r="B106" s="953"/>
      <c r="C106" s="868"/>
      <c r="D106" s="957"/>
      <c r="E106" s="868"/>
      <c r="F106" s="567"/>
      <c r="G106" s="772"/>
      <c r="H106" s="558" t="s">
        <v>723</v>
      </c>
      <c r="I106" s="573" t="s">
        <v>814</v>
      </c>
      <c r="J106" s="512"/>
      <c r="K106" s="565" t="s">
        <v>684</v>
      </c>
      <c r="L106" s="899"/>
      <c r="M106" s="566">
        <v>250</v>
      </c>
      <c r="N106" s="484"/>
    </row>
    <row r="107" spans="1:20" x14ac:dyDescent="0.35">
      <c r="A107" s="819" t="s">
        <v>138</v>
      </c>
      <c r="B107" s="953"/>
      <c r="C107" s="868"/>
      <c r="D107" s="957"/>
      <c r="E107" s="868"/>
      <c r="F107" s="567"/>
      <c r="G107" s="772"/>
      <c r="H107" s="558" t="s">
        <v>723</v>
      </c>
      <c r="I107" s="573" t="s">
        <v>814</v>
      </c>
      <c r="J107" s="512"/>
      <c r="K107" s="565" t="s">
        <v>727</v>
      </c>
      <c r="L107" s="899"/>
      <c r="M107" s="566">
        <v>300</v>
      </c>
      <c r="N107" s="484" t="s">
        <v>813</v>
      </c>
    </row>
    <row r="108" spans="1:20" x14ac:dyDescent="0.35">
      <c r="A108" s="819" t="s">
        <v>138</v>
      </c>
      <c r="B108" s="953"/>
      <c r="C108" s="868"/>
      <c r="D108" s="957"/>
      <c r="E108" s="868"/>
      <c r="F108" s="567"/>
      <c r="G108" s="772"/>
      <c r="H108" s="558" t="s">
        <v>723</v>
      </c>
      <c r="I108" s="573" t="s">
        <v>814</v>
      </c>
      <c r="J108" s="512"/>
      <c r="K108" s="565" t="s">
        <v>687</v>
      </c>
      <c r="L108" s="899"/>
      <c r="M108" s="566">
        <v>300</v>
      </c>
      <c r="N108" s="484" t="s">
        <v>813</v>
      </c>
    </row>
    <row r="109" spans="1:20" x14ac:dyDescent="0.35">
      <c r="A109" s="819" t="s">
        <v>138</v>
      </c>
      <c r="B109" s="953"/>
      <c r="C109" s="868"/>
      <c r="D109" s="957"/>
      <c r="E109" s="868"/>
      <c r="F109" s="567"/>
      <c r="G109" s="772"/>
      <c r="H109" s="558" t="s">
        <v>757</v>
      </c>
      <c r="I109" s="573" t="s">
        <v>814</v>
      </c>
      <c r="J109" s="512"/>
      <c r="K109" s="565" t="s">
        <v>686</v>
      </c>
      <c r="L109" s="899"/>
      <c r="M109" s="566">
        <v>500</v>
      </c>
      <c r="N109" s="484"/>
    </row>
    <row r="110" spans="1:20" x14ac:dyDescent="0.35">
      <c r="A110" s="819" t="s">
        <v>138</v>
      </c>
      <c r="B110" s="953"/>
      <c r="C110" s="868"/>
      <c r="D110" s="957"/>
      <c r="E110" s="868"/>
      <c r="F110" s="567"/>
      <c r="G110" s="772"/>
      <c r="H110" s="558" t="s">
        <v>757</v>
      </c>
      <c r="I110" s="573" t="s">
        <v>814</v>
      </c>
      <c r="J110" s="512"/>
      <c r="K110" s="565" t="s">
        <v>688</v>
      </c>
      <c r="L110" s="899"/>
      <c r="M110" s="566">
        <v>600</v>
      </c>
      <c r="N110" s="484" t="s">
        <v>813</v>
      </c>
    </row>
    <row r="111" spans="1:20" ht="16" thickBot="1" x14ac:dyDescent="0.4">
      <c r="A111" s="820" t="s">
        <v>138</v>
      </c>
      <c r="B111" s="954"/>
      <c r="C111" s="869"/>
      <c r="D111" s="958"/>
      <c r="E111" s="869"/>
      <c r="F111" s="577"/>
      <c r="G111" s="776"/>
      <c r="H111" s="578" t="s">
        <v>757</v>
      </c>
      <c r="I111" s="806" t="s">
        <v>814</v>
      </c>
      <c r="J111" s="512"/>
      <c r="K111" s="580" t="s">
        <v>690</v>
      </c>
      <c r="L111" s="929"/>
      <c r="M111" s="566">
        <v>600</v>
      </c>
      <c r="N111" s="484" t="s">
        <v>813</v>
      </c>
    </row>
    <row r="112" spans="1:20" ht="36" customHeight="1" x14ac:dyDescent="0.35">
      <c r="A112" s="819" t="s">
        <v>177</v>
      </c>
      <c r="B112" s="863">
        <v>6</v>
      </c>
      <c r="C112" s="895">
        <v>0.25</v>
      </c>
      <c r="D112" s="867">
        <v>4333685077</v>
      </c>
      <c r="E112" s="867">
        <v>3536803966</v>
      </c>
      <c r="F112" s="581">
        <v>39488700</v>
      </c>
      <c r="G112" s="782">
        <v>0.9</v>
      </c>
      <c r="H112" s="485" t="s">
        <v>757</v>
      </c>
      <c r="I112" s="485" t="s">
        <v>814</v>
      </c>
      <c r="J112" s="931"/>
      <c r="K112" s="582" t="s">
        <v>29</v>
      </c>
      <c r="L112" s="583" t="s">
        <v>34</v>
      </c>
      <c r="M112" s="584" t="s">
        <v>649</v>
      </c>
      <c r="N112" s="585" t="s">
        <v>813</v>
      </c>
      <c r="S112">
        <f>F112/240</f>
        <v>164536.25</v>
      </c>
    </row>
    <row r="113" spans="1:14" ht="80" customHeight="1" x14ac:dyDescent="0.35">
      <c r="A113" s="819" t="s">
        <v>177</v>
      </c>
      <c r="B113" s="864"/>
      <c r="C113" s="896"/>
      <c r="D113" s="897"/>
      <c r="E113" s="868"/>
      <c r="F113" s="515">
        <v>2777249380</v>
      </c>
      <c r="G113" s="782">
        <v>64</v>
      </c>
      <c r="H113" s="586" t="s">
        <v>757</v>
      </c>
      <c r="I113" s="541" t="s">
        <v>728</v>
      </c>
      <c r="J113" s="932"/>
      <c r="K113" s="587" t="s">
        <v>710</v>
      </c>
      <c r="L113" s="885" t="s">
        <v>35</v>
      </c>
      <c r="M113" s="491"/>
      <c r="N113" s="484"/>
    </row>
    <row r="114" spans="1:14" ht="31" x14ac:dyDescent="0.35">
      <c r="A114" s="819" t="s">
        <v>177</v>
      </c>
      <c r="B114" s="864"/>
      <c r="C114" s="896"/>
      <c r="D114" s="897"/>
      <c r="E114" s="868"/>
      <c r="F114" s="515"/>
      <c r="G114" s="782"/>
      <c r="H114" s="485" t="s">
        <v>726</v>
      </c>
      <c r="I114" s="485" t="s">
        <v>809</v>
      </c>
      <c r="J114" s="932"/>
      <c r="K114" s="518" t="s">
        <v>711</v>
      </c>
      <c r="L114" s="877"/>
      <c r="M114" s="483" t="s">
        <v>650</v>
      </c>
      <c r="N114" s="484" t="s">
        <v>813</v>
      </c>
    </row>
    <row r="115" spans="1:14" ht="31" x14ac:dyDescent="0.35">
      <c r="A115" s="819" t="s">
        <v>177</v>
      </c>
      <c r="B115" s="864"/>
      <c r="C115" s="896"/>
      <c r="D115" s="897"/>
      <c r="E115" s="868"/>
      <c r="F115" s="515"/>
      <c r="G115" s="782"/>
      <c r="H115" s="485" t="s">
        <v>757</v>
      </c>
      <c r="I115" s="485" t="s">
        <v>722</v>
      </c>
      <c r="J115" s="932"/>
      <c r="K115" s="518" t="s">
        <v>712</v>
      </c>
      <c r="L115" s="877"/>
      <c r="M115" s="483" t="s">
        <v>650</v>
      </c>
      <c r="N115" s="484"/>
    </row>
    <row r="116" spans="1:14" ht="31" x14ac:dyDescent="0.35">
      <c r="A116" s="819" t="s">
        <v>177</v>
      </c>
      <c r="B116" s="864"/>
      <c r="C116" s="896"/>
      <c r="D116" s="897"/>
      <c r="E116" s="868"/>
      <c r="F116" s="540"/>
      <c r="G116" s="784"/>
      <c r="H116" s="541" t="s">
        <v>757</v>
      </c>
      <c r="I116" s="541" t="s">
        <v>728</v>
      </c>
      <c r="J116" s="932"/>
      <c r="K116" s="518" t="s">
        <v>713</v>
      </c>
      <c r="L116" s="877"/>
      <c r="M116" s="483" t="s">
        <v>654</v>
      </c>
      <c r="N116" s="484"/>
    </row>
    <row r="117" spans="1:14" ht="31" x14ac:dyDescent="0.35">
      <c r="A117" s="819" t="s">
        <v>177</v>
      </c>
      <c r="B117" s="864"/>
      <c r="C117" s="896"/>
      <c r="D117" s="897"/>
      <c r="E117" s="868"/>
      <c r="F117" s="515"/>
      <c r="G117" s="782"/>
      <c r="H117" s="485" t="s">
        <v>757</v>
      </c>
      <c r="I117" s="485" t="s">
        <v>728</v>
      </c>
      <c r="J117" s="932"/>
      <c r="K117" s="518" t="s">
        <v>714</v>
      </c>
      <c r="L117" s="877"/>
      <c r="M117" s="483" t="s">
        <v>653</v>
      </c>
      <c r="N117" s="484"/>
    </row>
    <row r="118" spans="1:14" ht="31" x14ac:dyDescent="0.35">
      <c r="A118" s="819" t="s">
        <v>177</v>
      </c>
      <c r="B118" s="864"/>
      <c r="C118" s="896"/>
      <c r="D118" s="897"/>
      <c r="E118" s="868"/>
      <c r="F118" s="515"/>
      <c r="G118" s="782"/>
      <c r="H118" s="485" t="s">
        <v>757</v>
      </c>
      <c r="I118" s="485" t="s">
        <v>722</v>
      </c>
      <c r="J118" s="932"/>
      <c r="K118" s="518" t="s">
        <v>715</v>
      </c>
      <c r="L118" s="877"/>
      <c r="M118" s="483" t="s">
        <v>653</v>
      </c>
      <c r="N118" s="484"/>
    </row>
    <row r="119" spans="1:14" ht="46.5" x14ac:dyDescent="0.35">
      <c r="A119" s="819" t="s">
        <v>177</v>
      </c>
      <c r="B119" s="864"/>
      <c r="C119" s="896"/>
      <c r="D119" s="897"/>
      <c r="E119" s="868"/>
      <c r="F119" s="515"/>
      <c r="G119" s="782"/>
      <c r="H119" s="485" t="s">
        <v>757</v>
      </c>
      <c r="I119" s="485" t="s">
        <v>728</v>
      </c>
      <c r="J119" s="932"/>
      <c r="K119" s="518" t="s">
        <v>716</v>
      </c>
      <c r="L119" s="877"/>
      <c r="M119" s="483" t="s">
        <v>651</v>
      </c>
      <c r="N119" s="484"/>
    </row>
    <row r="120" spans="1:14" ht="31" x14ac:dyDescent="0.35">
      <c r="A120" s="819" t="s">
        <v>177</v>
      </c>
      <c r="B120" s="864"/>
      <c r="C120" s="896"/>
      <c r="D120" s="897"/>
      <c r="E120" s="868"/>
      <c r="F120" s="515"/>
      <c r="G120" s="782"/>
      <c r="H120" s="485" t="s">
        <v>757</v>
      </c>
      <c r="I120" s="485" t="s">
        <v>728</v>
      </c>
      <c r="J120" s="932"/>
      <c r="K120" s="518" t="s">
        <v>717</v>
      </c>
      <c r="L120" s="877"/>
      <c r="M120" s="483" t="s">
        <v>653</v>
      </c>
      <c r="N120" s="484"/>
    </row>
    <row r="121" spans="1:14" ht="64.5" customHeight="1" x14ac:dyDescent="0.35">
      <c r="A121" s="819" t="s">
        <v>177</v>
      </c>
      <c r="B121" s="864"/>
      <c r="C121" s="896"/>
      <c r="D121" s="897"/>
      <c r="E121" s="868"/>
      <c r="F121" s="515"/>
      <c r="G121" s="782"/>
      <c r="H121" s="485" t="s">
        <v>757</v>
      </c>
      <c r="I121" s="485" t="s">
        <v>732</v>
      </c>
      <c r="J121" s="932"/>
      <c r="K121" s="518" t="s">
        <v>615</v>
      </c>
      <c r="L121" s="877"/>
      <c r="M121" s="483" t="s">
        <v>652</v>
      </c>
      <c r="N121" s="484"/>
    </row>
    <row r="122" spans="1:14" ht="31" x14ac:dyDescent="0.35">
      <c r="A122" s="819" t="s">
        <v>177</v>
      </c>
      <c r="B122" s="864"/>
      <c r="C122" s="896"/>
      <c r="D122" s="897"/>
      <c r="E122" s="868"/>
      <c r="F122" s="515"/>
      <c r="G122" s="782"/>
      <c r="H122" s="485" t="s">
        <v>757</v>
      </c>
      <c r="I122" s="485" t="s">
        <v>732</v>
      </c>
      <c r="J122" s="932"/>
      <c r="K122" s="518" t="s">
        <v>616</v>
      </c>
      <c r="L122" s="884"/>
      <c r="M122" s="483" t="s">
        <v>651</v>
      </c>
      <c r="N122" s="484"/>
    </row>
    <row r="123" spans="1:14" ht="31" x14ac:dyDescent="0.35">
      <c r="A123" s="819" t="s">
        <v>177</v>
      </c>
      <c r="B123" s="864"/>
      <c r="C123" s="896"/>
      <c r="D123" s="897"/>
      <c r="E123" s="868"/>
      <c r="F123" s="515">
        <v>97262550</v>
      </c>
      <c r="G123" s="782">
        <v>2.2000000000000002</v>
      </c>
      <c r="H123" s="485" t="s">
        <v>726</v>
      </c>
      <c r="I123" s="485" t="s">
        <v>730</v>
      </c>
      <c r="J123" s="932"/>
      <c r="K123" s="588" t="s">
        <v>441</v>
      </c>
      <c r="L123" s="589" t="s">
        <v>35</v>
      </c>
      <c r="M123" s="545" t="s">
        <v>655</v>
      </c>
      <c r="N123" s="546"/>
    </row>
    <row r="124" spans="1:14" ht="31" x14ac:dyDescent="0.35">
      <c r="A124" s="819" t="s">
        <v>177</v>
      </c>
      <c r="B124" s="864"/>
      <c r="C124" s="896"/>
      <c r="D124" s="897"/>
      <c r="E124" s="868"/>
      <c r="F124" s="515">
        <v>1376964819</v>
      </c>
      <c r="G124" s="782">
        <v>31</v>
      </c>
      <c r="H124" s="485" t="s">
        <v>759</v>
      </c>
      <c r="I124" s="485" t="s">
        <v>811</v>
      </c>
      <c r="J124" s="932"/>
      <c r="K124" s="588" t="s">
        <v>423</v>
      </c>
      <c r="L124" s="589" t="s">
        <v>35</v>
      </c>
      <c r="M124" s="545" t="s">
        <v>217</v>
      </c>
      <c r="N124" s="546" t="s">
        <v>813</v>
      </c>
    </row>
    <row r="125" spans="1:14" ht="31" x14ac:dyDescent="0.35">
      <c r="A125" s="819" t="s">
        <v>177</v>
      </c>
      <c r="B125" s="864"/>
      <c r="C125" s="896"/>
      <c r="D125" s="897"/>
      <c r="E125" s="868"/>
      <c r="F125" s="515">
        <v>40522078</v>
      </c>
      <c r="G125" s="782">
        <v>0.9</v>
      </c>
      <c r="H125" s="485" t="s">
        <v>770</v>
      </c>
      <c r="I125" s="485" t="s">
        <v>733</v>
      </c>
      <c r="J125" s="932"/>
      <c r="K125" s="588" t="s">
        <v>443</v>
      </c>
      <c r="L125" s="590" t="s">
        <v>34</v>
      </c>
      <c r="M125" s="545" t="s">
        <v>656</v>
      </c>
      <c r="N125" s="546" t="s">
        <v>813</v>
      </c>
    </row>
    <row r="126" spans="1:14" ht="31.5" thickBot="1" x14ac:dyDescent="0.4">
      <c r="A126" s="660" t="s">
        <v>177</v>
      </c>
      <c r="B126" s="864"/>
      <c r="C126" s="896"/>
      <c r="D126" s="897"/>
      <c r="E126" s="869"/>
      <c r="F126" s="515">
        <v>2197550</v>
      </c>
      <c r="G126" s="783">
        <v>0.05</v>
      </c>
      <c r="H126" s="506" t="s">
        <v>770</v>
      </c>
      <c r="I126" s="506" t="s">
        <v>812</v>
      </c>
      <c r="J126" s="933"/>
      <c r="K126" s="591" t="s">
        <v>442</v>
      </c>
      <c r="L126" s="592" t="s">
        <v>34</v>
      </c>
      <c r="M126" s="509" t="s">
        <v>657</v>
      </c>
      <c r="N126" s="510"/>
    </row>
    <row r="127" spans="1:14" ht="65.5" customHeight="1" x14ac:dyDescent="0.35">
      <c r="A127" s="819" t="s">
        <v>218</v>
      </c>
      <c r="B127" s="863">
        <v>5</v>
      </c>
      <c r="C127" s="865">
        <v>0.25</v>
      </c>
      <c r="D127" s="867">
        <v>2445787199.25</v>
      </c>
      <c r="E127" s="867">
        <v>1939606979.1099999</v>
      </c>
      <c r="F127" s="593">
        <v>1638853508.04</v>
      </c>
      <c r="G127" s="777">
        <v>67</v>
      </c>
      <c r="H127" s="564" t="s">
        <v>757</v>
      </c>
      <c r="I127" s="564" t="s">
        <v>731</v>
      </c>
      <c r="J127" s="512"/>
      <c r="K127" s="594" t="s">
        <v>772</v>
      </c>
      <c r="L127" s="482" t="s">
        <v>35</v>
      </c>
      <c r="M127" s="483">
        <v>56.28</v>
      </c>
      <c r="N127" s="484"/>
    </row>
    <row r="128" spans="1:14" ht="31" x14ac:dyDescent="0.35">
      <c r="A128" s="819" t="s">
        <v>218</v>
      </c>
      <c r="B128" s="864"/>
      <c r="C128" s="866"/>
      <c r="D128" s="866"/>
      <c r="E128" s="868"/>
      <c r="F128" s="595">
        <v>478499724</v>
      </c>
      <c r="G128" s="777">
        <v>19.559999999999999</v>
      </c>
      <c r="H128" s="564" t="s">
        <v>757</v>
      </c>
      <c r="I128" s="564" t="s">
        <v>731</v>
      </c>
      <c r="J128" s="512"/>
      <c r="K128" s="596" t="s">
        <v>505</v>
      </c>
      <c r="L128" s="590" t="s">
        <v>34</v>
      </c>
      <c r="M128" s="545">
        <v>76</v>
      </c>
      <c r="N128" s="546" t="s">
        <v>813</v>
      </c>
    </row>
    <row r="129" spans="1:14" ht="31" x14ac:dyDescent="0.35">
      <c r="A129" s="819" t="s">
        <v>218</v>
      </c>
      <c r="B129" s="864"/>
      <c r="C129" s="866"/>
      <c r="D129" s="866"/>
      <c r="E129" s="868"/>
      <c r="F129" s="595">
        <v>81714060</v>
      </c>
      <c r="G129" s="777">
        <v>3.34</v>
      </c>
      <c r="H129" s="564" t="s">
        <v>723</v>
      </c>
      <c r="I129" s="564" t="s">
        <v>732</v>
      </c>
      <c r="J129" s="512"/>
      <c r="K129" s="596" t="s">
        <v>227</v>
      </c>
      <c r="L129" s="590" t="s">
        <v>34</v>
      </c>
      <c r="M129" s="545">
        <v>85.5</v>
      </c>
      <c r="N129" s="546"/>
    </row>
    <row r="130" spans="1:14" x14ac:dyDescent="0.35">
      <c r="A130" s="819" t="s">
        <v>218</v>
      </c>
      <c r="B130" s="864"/>
      <c r="C130" s="866"/>
      <c r="D130" s="866"/>
      <c r="E130" s="868"/>
      <c r="F130" s="595">
        <v>142756500</v>
      </c>
      <c r="G130" s="777">
        <v>5.83</v>
      </c>
      <c r="H130" s="564" t="s">
        <v>759</v>
      </c>
      <c r="I130" s="564" t="s">
        <v>811</v>
      </c>
      <c r="J130" s="512"/>
      <c r="K130" s="596" t="s">
        <v>30</v>
      </c>
      <c r="L130" s="589" t="s">
        <v>35</v>
      </c>
      <c r="M130" s="597" t="s">
        <v>228</v>
      </c>
      <c r="N130" s="546"/>
    </row>
    <row r="131" spans="1:14" ht="16" thickBot="1" x14ac:dyDescent="0.4">
      <c r="A131" s="818" t="s">
        <v>218</v>
      </c>
      <c r="B131" s="878"/>
      <c r="C131" s="875"/>
      <c r="D131" s="875"/>
      <c r="E131" s="869"/>
      <c r="F131" s="598">
        <v>105139200</v>
      </c>
      <c r="G131" s="778">
        <v>4.29</v>
      </c>
      <c r="H131" s="579" t="s">
        <v>759</v>
      </c>
      <c r="I131" s="579" t="s">
        <v>811</v>
      </c>
      <c r="J131" s="552"/>
      <c r="K131" s="599" t="s">
        <v>771</v>
      </c>
      <c r="L131" s="505" t="s">
        <v>35</v>
      </c>
      <c r="M131" s="600" t="s">
        <v>229</v>
      </c>
      <c r="N131" s="556"/>
    </row>
    <row r="132" spans="1:14" x14ac:dyDescent="0.35">
      <c r="A132" s="821" t="s">
        <v>118</v>
      </c>
      <c r="B132" s="872">
        <v>10</v>
      </c>
      <c r="C132" s="895">
        <v>0.22500000000000001</v>
      </c>
      <c r="D132" s="894">
        <v>2175410400</v>
      </c>
      <c r="E132" s="894">
        <v>1702494400</v>
      </c>
      <c r="F132" s="601">
        <v>215309014</v>
      </c>
      <c r="G132" s="786">
        <v>9.89</v>
      </c>
      <c r="H132" s="602" t="s">
        <v>757</v>
      </c>
      <c r="I132" s="602" t="s">
        <v>735</v>
      </c>
      <c r="J132" s="603"/>
      <c r="K132" s="604" t="s">
        <v>26</v>
      </c>
      <c r="L132" s="478" t="s">
        <v>35</v>
      </c>
      <c r="M132" s="538" t="s">
        <v>742</v>
      </c>
      <c r="N132" s="539"/>
    </row>
    <row r="133" spans="1:14" ht="46.5" x14ac:dyDescent="0.35">
      <c r="A133" s="819" t="s">
        <v>118</v>
      </c>
      <c r="B133" s="873"/>
      <c r="C133" s="896"/>
      <c r="D133" s="868"/>
      <c r="E133" s="868"/>
      <c r="F133" s="605">
        <v>21403729</v>
      </c>
      <c r="G133" s="787">
        <v>0.98</v>
      </c>
      <c r="H133" s="606" t="s">
        <v>757</v>
      </c>
      <c r="I133" s="485" t="s">
        <v>814</v>
      </c>
      <c r="J133" s="480"/>
      <c r="K133" s="607" t="s">
        <v>753</v>
      </c>
      <c r="L133" s="589" t="s">
        <v>35</v>
      </c>
      <c r="M133" s="608" t="s">
        <v>672</v>
      </c>
      <c r="N133" s="546"/>
    </row>
    <row r="134" spans="1:14" ht="80" customHeight="1" x14ac:dyDescent="0.35">
      <c r="A134" s="819" t="s">
        <v>118</v>
      </c>
      <c r="B134" s="873"/>
      <c r="C134" s="896"/>
      <c r="D134" s="868"/>
      <c r="E134" s="868"/>
      <c r="F134" s="609">
        <v>179455112</v>
      </c>
      <c r="G134" s="782">
        <v>8.24</v>
      </c>
      <c r="H134" s="485" t="s">
        <v>723</v>
      </c>
      <c r="I134" s="485" t="s">
        <v>732</v>
      </c>
      <c r="J134" s="480"/>
      <c r="K134" s="610" t="s">
        <v>760</v>
      </c>
      <c r="L134" s="902" t="s">
        <v>34</v>
      </c>
      <c r="M134" s="483">
        <v>100</v>
      </c>
      <c r="N134" s="851" t="s">
        <v>69</v>
      </c>
    </row>
    <row r="135" spans="1:14" x14ac:dyDescent="0.35">
      <c r="A135" s="819" t="s">
        <v>118</v>
      </c>
      <c r="B135" s="873"/>
      <c r="C135" s="896"/>
      <c r="D135" s="868"/>
      <c r="E135" s="868"/>
      <c r="F135" s="605"/>
      <c r="G135" s="787"/>
      <c r="H135" s="606" t="s">
        <v>757</v>
      </c>
      <c r="I135" s="606" t="s">
        <v>732</v>
      </c>
      <c r="J135" s="480"/>
      <c r="K135" s="550" t="s">
        <v>673</v>
      </c>
      <c r="L135" s="887"/>
      <c r="M135" s="523">
        <v>50</v>
      </c>
      <c r="N135" s="852"/>
    </row>
    <row r="136" spans="1:14" ht="31" x14ac:dyDescent="0.35">
      <c r="A136" s="819" t="s">
        <v>118</v>
      </c>
      <c r="B136" s="873"/>
      <c r="C136" s="896"/>
      <c r="D136" s="868"/>
      <c r="E136" s="868"/>
      <c r="F136" s="611">
        <v>94690040</v>
      </c>
      <c r="G136" s="788">
        <v>4.3499999999999996</v>
      </c>
      <c r="H136" s="606" t="s">
        <v>770</v>
      </c>
      <c r="I136" s="606" t="s">
        <v>728</v>
      </c>
      <c r="J136" s="613"/>
      <c r="K136" s="614" t="s">
        <v>748</v>
      </c>
      <c r="L136" s="885" t="s">
        <v>35</v>
      </c>
      <c r="M136" s="615"/>
      <c r="N136" s="616"/>
    </row>
    <row r="137" spans="1:14" x14ac:dyDescent="0.35">
      <c r="A137" s="819" t="s">
        <v>118</v>
      </c>
      <c r="B137" s="873"/>
      <c r="C137" s="896"/>
      <c r="D137" s="868"/>
      <c r="E137" s="868"/>
      <c r="F137" s="605"/>
      <c r="G137" s="787"/>
      <c r="H137" s="606" t="s">
        <v>757</v>
      </c>
      <c r="I137" s="612" t="s">
        <v>728</v>
      </c>
      <c r="J137" s="480"/>
      <c r="K137" s="617" t="s">
        <v>743</v>
      </c>
      <c r="L137" s="886"/>
      <c r="M137" s="526">
        <v>110</v>
      </c>
      <c r="N137" s="484"/>
    </row>
    <row r="138" spans="1:14" x14ac:dyDescent="0.35">
      <c r="A138" s="819" t="s">
        <v>118</v>
      </c>
      <c r="B138" s="873"/>
      <c r="C138" s="896"/>
      <c r="D138" s="868"/>
      <c r="E138" s="868"/>
      <c r="F138" s="605"/>
      <c r="G138" s="787"/>
      <c r="H138" s="606" t="s">
        <v>723</v>
      </c>
      <c r="I138" s="612" t="s">
        <v>728</v>
      </c>
      <c r="J138" s="480"/>
      <c r="K138" s="617" t="s">
        <v>674</v>
      </c>
      <c r="L138" s="886"/>
      <c r="M138" s="618">
        <v>200</v>
      </c>
      <c r="N138" s="484"/>
    </row>
    <row r="139" spans="1:14" x14ac:dyDescent="0.35">
      <c r="A139" s="819" t="s">
        <v>118</v>
      </c>
      <c r="B139" s="873"/>
      <c r="C139" s="896"/>
      <c r="D139" s="868"/>
      <c r="E139" s="868"/>
      <c r="F139" s="605"/>
      <c r="G139" s="787"/>
      <c r="H139" s="606" t="s">
        <v>723</v>
      </c>
      <c r="I139" s="612" t="s">
        <v>728</v>
      </c>
      <c r="J139" s="480"/>
      <c r="K139" s="617" t="s">
        <v>675</v>
      </c>
      <c r="L139" s="886"/>
      <c r="M139" s="526">
        <v>112</v>
      </c>
      <c r="N139" s="484"/>
    </row>
    <row r="140" spans="1:14" x14ac:dyDescent="0.35">
      <c r="A140" s="819" t="s">
        <v>118</v>
      </c>
      <c r="B140" s="873"/>
      <c r="C140" s="896"/>
      <c r="D140" s="868"/>
      <c r="E140" s="868"/>
      <c r="F140" s="605"/>
      <c r="G140" s="787"/>
      <c r="H140" s="606" t="s">
        <v>723</v>
      </c>
      <c r="I140" s="612" t="s">
        <v>728</v>
      </c>
      <c r="J140" s="480"/>
      <c r="K140" s="619" t="s">
        <v>676</v>
      </c>
      <c r="L140" s="887"/>
      <c r="M140" s="523">
        <v>140</v>
      </c>
      <c r="N140" s="484"/>
    </row>
    <row r="141" spans="1:14" ht="31" x14ac:dyDescent="0.35">
      <c r="A141" s="819" t="s">
        <v>118</v>
      </c>
      <c r="B141" s="873"/>
      <c r="C141" s="896"/>
      <c r="D141" s="868"/>
      <c r="E141" s="868"/>
      <c r="F141" s="609">
        <v>66564568</v>
      </c>
      <c r="G141" s="782">
        <v>3.05</v>
      </c>
      <c r="H141" s="485" t="s">
        <v>723</v>
      </c>
      <c r="I141" s="485" t="s">
        <v>810</v>
      </c>
      <c r="J141" s="480"/>
      <c r="K141" s="560" t="s">
        <v>744</v>
      </c>
      <c r="L141" s="590" t="s">
        <v>34</v>
      </c>
      <c r="M141" s="545">
        <v>100</v>
      </c>
      <c r="N141" s="546"/>
    </row>
    <row r="142" spans="1:14" ht="46.5" x14ac:dyDescent="0.35">
      <c r="A142" s="819" t="s">
        <v>118</v>
      </c>
      <c r="B142" s="873"/>
      <c r="C142" s="896"/>
      <c r="D142" s="868"/>
      <c r="E142" s="868"/>
      <c r="F142" s="609">
        <v>252252876</v>
      </c>
      <c r="G142" s="782">
        <v>11.59</v>
      </c>
      <c r="H142" s="485" t="s">
        <v>757</v>
      </c>
      <c r="I142" s="485" t="s">
        <v>729</v>
      </c>
      <c r="J142" s="480"/>
      <c r="K142" s="607" t="s">
        <v>745</v>
      </c>
      <c r="L142" s="589" t="s">
        <v>35</v>
      </c>
      <c r="M142" s="545" t="s">
        <v>677</v>
      </c>
      <c r="N142" s="546"/>
    </row>
    <row r="143" spans="1:14" ht="31" x14ac:dyDescent="0.35">
      <c r="A143" s="819" t="s">
        <v>118</v>
      </c>
      <c r="B143" s="873"/>
      <c r="C143" s="896"/>
      <c r="D143" s="868"/>
      <c r="E143" s="868"/>
      <c r="F143" s="605">
        <v>108383811</v>
      </c>
      <c r="G143" s="787">
        <v>4.9800000000000004</v>
      </c>
      <c r="H143" s="606" t="s">
        <v>726</v>
      </c>
      <c r="I143" s="606" t="s">
        <v>811</v>
      </c>
      <c r="J143" s="480"/>
      <c r="K143" s="560" t="s">
        <v>746</v>
      </c>
      <c r="L143" s="589" t="s">
        <v>35</v>
      </c>
      <c r="M143" s="545" t="s">
        <v>678</v>
      </c>
      <c r="N143" s="546"/>
    </row>
    <row r="144" spans="1:14" ht="31" x14ac:dyDescent="0.35">
      <c r="A144" s="819" t="s">
        <v>118</v>
      </c>
      <c r="B144" s="873"/>
      <c r="C144" s="896"/>
      <c r="D144" s="868"/>
      <c r="E144" s="868"/>
      <c r="F144" s="609">
        <v>22500000</v>
      </c>
      <c r="G144" s="782">
        <v>1.03</v>
      </c>
      <c r="H144" s="485" t="s">
        <v>757</v>
      </c>
      <c r="I144" s="485" t="s">
        <v>732</v>
      </c>
      <c r="J144" s="480"/>
      <c r="K144" s="620" t="s">
        <v>747</v>
      </c>
      <c r="L144" s="590" t="s">
        <v>34</v>
      </c>
      <c r="M144" s="545">
        <v>250</v>
      </c>
      <c r="N144" s="546"/>
    </row>
    <row r="145" spans="1:14" ht="31" x14ac:dyDescent="0.35">
      <c r="A145" s="819" t="s">
        <v>118</v>
      </c>
      <c r="B145" s="873"/>
      <c r="C145" s="896"/>
      <c r="D145" s="868"/>
      <c r="E145" s="868"/>
      <c r="F145" s="515">
        <v>1199084365</v>
      </c>
      <c r="G145" s="782">
        <v>55.11</v>
      </c>
      <c r="H145" s="485" t="s">
        <v>770</v>
      </c>
      <c r="I145" s="485" t="s">
        <v>724</v>
      </c>
      <c r="J145" s="480"/>
      <c r="K145" s="621" t="s">
        <v>830</v>
      </c>
      <c r="L145" s="589" t="s">
        <v>35</v>
      </c>
      <c r="M145" s="622" t="s">
        <v>682</v>
      </c>
      <c r="N145" s="546"/>
    </row>
    <row r="146" spans="1:14" ht="46.5" x14ac:dyDescent="0.35">
      <c r="A146" s="819" t="s">
        <v>118</v>
      </c>
      <c r="B146" s="873"/>
      <c r="C146" s="896"/>
      <c r="D146" s="868"/>
      <c r="E146" s="868"/>
      <c r="F146" s="609">
        <v>15766885</v>
      </c>
      <c r="G146" s="782">
        <v>0.72</v>
      </c>
      <c r="H146" s="485" t="s">
        <v>723</v>
      </c>
      <c r="I146" s="485" t="s">
        <v>725</v>
      </c>
      <c r="J146" s="480"/>
      <c r="K146" s="560" t="s">
        <v>670</v>
      </c>
      <c r="L146" s="902" t="s">
        <v>34</v>
      </c>
      <c r="M146" s="623">
        <v>100</v>
      </c>
      <c r="N146" s="484"/>
    </row>
    <row r="147" spans="1:14" ht="16" thickBot="1" x14ac:dyDescent="0.4">
      <c r="A147" s="820" t="s">
        <v>118</v>
      </c>
      <c r="B147" s="873"/>
      <c r="C147" s="896"/>
      <c r="D147" s="868"/>
      <c r="E147" s="869"/>
      <c r="F147" s="624"/>
      <c r="G147" s="782"/>
      <c r="H147" s="485" t="s">
        <v>723</v>
      </c>
      <c r="I147" s="485" t="s">
        <v>725</v>
      </c>
      <c r="J147" s="480"/>
      <c r="K147" s="580" t="s">
        <v>669</v>
      </c>
      <c r="L147" s="903"/>
      <c r="M147" s="625">
        <v>150</v>
      </c>
      <c r="N147" s="556"/>
    </row>
    <row r="148" spans="1:14" x14ac:dyDescent="0.35">
      <c r="A148" s="819" t="s">
        <v>133</v>
      </c>
      <c r="B148" s="872">
        <v>1</v>
      </c>
      <c r="C148" s="865">
        <v>0.25</v>
      </c>
      <c r="D148" s="940">
        <v>1482852495</v>
      </c>
      <c r="E148" s="943">
        <v>1186281996</v>
      </c>
      <c r="F148" s="626"/>
      <c r="G148" s="786"/>
      <c r="H148" s="602" t="s">
        <v>726</v>
      </c>
      <c r="I148" s="602"/>
      <c r="J148" s="536"/>
      <c r="K148" s="627" t="s">
        <v>506</v>
      </c>
      <c r="L148" s="482"/>
      <c r="M148" s="497"/>
      <c r="N148" s="498"/>
    </row>
    <row r="149" spans="1:14" ht="33.5" customHeight="1" x14ac:dyDescent="0.35">
      <c r="A149" s="819" t="s">
        <v>133</v>
      </c>
      <c r="B149" s="938"/>
      <c r="C149" s="866"/>
      <c r="D149" s="941"/>
      <c r="E149" s="944"/>
      <c r="F149" s="628"/>
      <c r="G149" s="781"/>
      <c r="H149" s="485" t="s">
        <v>757</v>
      </c>
      <c r="I149" s="485" t="s">
        <v>814</v>
      </c>
      <c r="J149" s="512"/>
      <c r="K149" s="629" t="s">
        <v>134</v>
      </c>
      <c r="L149" s="877" t="s">
        <v>35</v>
      </c>
      <c r="M149" s="491"/>
      <c r="N149" s="484"/>
    </row>
    <row r="150" spans="1:14" x14ac:dyDescent="0.35">
      <c r="A150" s="819" t="s">
        <v>133</v>
      </c>
      <c r="B150" s="938"/>
      <c r="C150" s="866"/>
      <c r="D150" s="941"/>
      <c r="E150" s="944"/>
      <c r="F150" s="630"/>
      <c r="G150" s="782"/>
      <c r="H150" s="485" t="s">
        <v>757</v>
      </c>
      <c r="I150" s="485" t="s">
        <v>814</v>
      </c>
      <c r="J150" s="512"/>
      <c r="K150" s="631" t="s">
        <v>135</v>
      </c>
      <c r="L150" s="877"/>
      <c r="M150" s="483">
        <v>77</v>
      </c>
      <c r="N150" s="484"/>
    </row>
    <row r="151" spans="1:14" x14ac:dyDescent="0.35">
      <c r="A151" s="819" t="s">
        <v>133</v>
      </c>
      <c r="B151" s="938"/>
      <c r="C151" s="866"/>
      <c r="D151" s="941"/>
      <c r="E151" s="944"/>
      <c r="F151" s="630"/>
      <c r="G151" s="782"/>
      <c r="H151" s="485" t="s">
        <v>757</v>
      </c>
      <c r="I151" s="485" t="s">
        <v>814</v>
      </c>
      <c r="J151" s="512"/>
      <c r="K151" s="631" t="s">
        <v>136</v>
      </c>
      <c r="L151" s="877"/>
      <c r="M151" s="483" t="s">
        <v>137</v>
      </c>
      <c r="N151" s="484"/>
    </row>
    <row r="152" spans="1:14" x14ac:dyDescent="0.35">
      <c r="A152" s="819" t="s">
        <v>133</v>
      </c>
      <c r="B152" s="938"/>
      <c r="C152" s="866"/>
      <c r="D152" s="941"/>
      <c r="E152" s="944"/>
      <c r="F152" s="630"/>
      <c r="G152" s="782"/>
      <c r="H152" s="485" t="s">
        <v>726</v>
      </c>
      <c r="I152" s="485" t="s">
        <v>809</v>
      </c>
      <c r="J152" s="512"/>
      <c r="K152" s="632" t="s">
        <v>15</v>
      </c>
      <c r="L152" s="877"/>
      <c r="M152" s="545">
        <v>77</v>
      </c>
      <c r="N152" s="546" t="s">
        <v>813</v>
      </c>
    </row>
    <row r="153" spans="1:14" ht="31" x14ac:dyDescent="0.35">
      <c r="A153" s="819" t="s">
        <v>133</v>
      </c>
      <c r="B153" s="938"/>
      <c r="C153" s="866"/>
      <c r="D153" s="941"/>
      <c r="E153" s="944"/>
      <c r="F153" s="630"/>
      <c r="G153" s="782"/>
      <c r="H153" s="485" t="s">
        <v>757</v>
      </c>
      <c r="I153" s="485" t="s">
        <v>728</v>
      </c>
      <c r="J153" s="512"/>
      <c r="K153" s="633" t="s">
        <v>444</v>
      </c>
      <c r="L153" s="877"/>
      <c r="M153" s="545">
        <v>77</v>
      </c>
      <c r="N153" s="546"/>
    </row>
    <row r="154" spans="1:14" x14ac:dyDescent="0.35">
      <c r="A154" s="819" t="s">
        <v>133</v>
      </c>
      <c r="B154" s="938"/>
      <c r="C154" s="866"/>
      <c r="D154" s="941"/>
      <c r="E154" s="944"/>
      <c r="F154" s="630"/>
      <c r="G154" s="782"/>
      <c r="H154" s="485" t="s">
        <v>757</v>
      </c>
      <c r="I154" s="485" t="s">
        <v>725</v>
      </c>
      <c r="J154" s="512"/>
      <c r="K154" s="629" t="s">
        <v>242</v>
      </c>
      <c r="L154" s="877"/>
      <c r="M154" s="491"/>
      <c r="N154" s="484"/>
    </row>
    <row r="155" spans="1:14" x14ac:dyDescent="0.35">
      <c r="A155" s="819" t="s">
        <v>133</v>
      </c>
      <c r="B155" s="938"/>
      <c r="C155" s="866"/>
      <c r="D155" s="941"/>
      <c r="E155" s="944"/>
      <c r="F155" s="630"/>
      <c r="G155" s="782"/>
      <c r="H155" s="485" t="s">
        <v>757</v>
      </c>
      <c r="I155" s="485" t="s">
        <v>725</v>
      </c>
      <c r="J155" s="512"/>
      <c r="K155" s="631" t="s">
        <v>241</v>
      </c>
      <c r="L155" s="877"/>
      <c r="M155" s="483">
        <v>77</v>
      </c>
      <c r="N155" s="484"/>
    </row>
    <row r="156" spans="1:14" x14ac:dyDescent="0.35">
      <c r="A156" s="819" t="s">
        <v>133</v>
      </c>
      <c r="B156" s="938"/>
      <c r="C156" s="866"/>
      <c r="D156" s="941"/>
      <c r="E156" s="944"/>
      <c r="F156" s="630"/>
      <c r="G156" s="782"/>
      <c r="H156" s="485" t="s">
        <v>757</v>
      </c>
      <c r="I156" s="485" t="s">
        <v>725</v>
      </c>
      <c r="J156" s="512"/>
      <c r="K156" s="631" t="s">
        <v>239</v>
      </c>
      <c r="L156" s="877"/>
      <c r="M156" s="483" t="s">
        <v>137</v>
      </c>
      <c r="N156" s="484"/>
    </row>
    <row r="157" spans="1:14" x14ac:dyDescent="0.35">
      <c r="A157" s="819" t="s">
        <v>133</v>
      </c>
      <c r="B157" s="938"/>
      <c r="C157" s="866"/>
      <c r="D157" s="941"/>
      <c r="E157" s="944"/>
      <c r="F157" s="630"/>
      <c r="G157" s="782"/>
      <c r="H157" s="485" t="s">
        <v>757</v>
      </c>
      <c r="I157" s="485" t="s">
        <v>729</v>
      </c>
      <c r="J157" s="512"/>
      <c r="K157" s="632" t="s">
        <v>16</v>
      </c>
      <c r="L157" s="877"/>
      <c r="M157" s="545">
        <v>77</v>
      </c>
      <c r="N157" s="546"/>
    </row>
    <row r="158" spans="1:14" x14ac:dyDescent="0.35">
      <c r="A158" s="819" t="s">
        <v>133</v>
      </c>
      <c r="B158" s="938"/>
      <c r="C158" s="866"/>
      <c r="D158" s="941"/>
      <c r="E158" s="944"/>
      <c r="F158" s="630"/>
      <c r="G158" s="782"/>
      <c r="H158" s="485" t="s">
        <v>757</v>
      </c>
      <c r="I158" s="485" t="s">
        <v>732</v>
      </c>
      <c r="J158" s="512"/>
      <c r="K158" s="632" t="s">
        <v>17</v>
      </c>
      <c r="L158" s="877"/>
      <c r="M158" s="545">
        <v>77</v>
      </c>
      <c r="N158" s="546"/>
    </row>
    <row r="159" spans="1:14" x14ac:dyDescent="0.35">
      <c r="A159" s="819" t="s">
        <v>133</v>
      </c>
      <c r="B159" s="938"/>
      <c r="C159" s="866"/>
      <c r="D159" s="941"/>
      <c r="E159" s="944"/>
      <c r="F159" s="630"/>
      <c r="G159" s="782"/>
      <c r="H159" s="485" t="s">
        <v>757</v>
      </c>
      <c r="I159" s="485" t="s">
        <v>722</v>
      </c>
      <c r="J159" s="512"/>
      <c r="K159" s="632" t="s">
        <v>18</v>
      </c>
      <c r="L159" s="877"/>
      <c r="M159" s="545">
        <v>77</v>
      </c>
      <c r="N159" s="546"/>
    </row>
    <row r="160" spans="1:14" x14ac:dyDescent="0.35">
      <c r="A160" s="819" t="s">
        <v>133</v>
      </c>
      <c r="B160" s="938"/>
      <c r="C160" s="866"/>
      <c r="D160" s="941"/>
      <c r="E160" s="944"/>
      <c r="F160" s="630"/>
      <c r="G160" s="782"/>
      <c r="H160" s="485" t="s">
        <v>757</v>
      </c>
      <c r="I160" s="485" t="s">
        <v>814</v>
      </c>
      <c r="J160" s="512"/>
      <c r="K160" s="632" t="s">
        <v>19</v>
      </c>
      <c r="L160" s="877"/>
      <c r="M160" s="545">
        <v>77</v>
      </c>
      <c r="N160" s="546"/>
    </row>
    <row r="161" spans="1:14" ht="16" thickBot="1" x14ac:dyDescent="0.4">
      <c r="A161" s="820" t="s">
        <v>133</v>
      </c>
      <c r="B161" s="939"/>
      <c r="C161" s="875"/>
      <c r="D161" s="942"/>
      <c r="E161" s="945"/>
      <c r="F161" s="634"/>
      <c r="G161" s="783"/>
      <c r="H161" s="506" t="s">
        <v>726</v>
      </c>
      <c r="I161" s="506" t="s">
        <v>809</v>
      </c>
      <c r="J161" s="552"/>
      <c r="K161" s="635" t="s">
        <v>38</v>
      </c>
      <c r="L161" s="901"/>
      <c r="M161" s="555">
        <v>77</v>
      </c>
      <c r="N161" s="556" t="s">
        <v>813</v>
      </c>
    </row>
    <row r="162" spans="1:14" ht="21.5" customHeight="1" x14ac:dyDescent="0.35">
      <c r="A162" s="819" t="s">
        <v>102</v>
      </c>
      <c r="B162" s="891">
        <v>2</v>
      </c>
      <c r="C162" s="865">
        <v>0.3</v>
      </c>
      <c r="D162" s="930">
        <v>1235280052</v>
      </c>
      <c r="E162" s="867">
        <v>988224041.39999998</v>
      </c>
      <c r="F162" s="605">
        <v>1191880051.7</v>
      </c>
      <c r="G162" s="787">
        <v>96.48</v>
      </c>
      <c r="H162" s="606" t="s">
        <v>770</v>
      </c>
      <c r="I162" s="485" t="s">
        <v>731</v>
      </c>
      <c r="J162" s="931"/>
      <c r="K162" s="636" t="s">
        <v>104</v>
      </c>
      <c r="L162" s="898" t="s">
        <v>34</v>
      </c>
      <c r="M162" s="637"/>
      <c r="N162" s="934" t="s">
        <v>69</v>
      </c>
    </row>
    <row r="163" spans="1:14" ht="61.5" customHeight="1" x14ac:dyDescent="0.35">
      <c r="A163" s="819" t="s">
        <v>102</v>
      </c>
      <c r="B163" s="892"/>
      <c r="C163" s="866"/>
      <c r="D163" s="866"/>
      <c r="E163" s="868"/>
      <c r="F163" s="515"/>
      <c r="G163" s="782"/>
      <c r="H163" s="485" t="s">
        <v>770</v>
      </c>
      <c r="I163" s="485" t="s">
        <v>731</v>
      </c>
      <c r="J163" s="932"/>
      <c r="K163" s="490" t="s">
        <v>464</v>
      </c>
      <c r="L163" s="899"/>
      <c r="M163" s="514">
        <v>65.47</v>
      </c>
      <c r="N163" s="935"/>
    </row>
    <row r="164" spans="1:14" x14ac:dyDescent="0.35">
      <c r="A164" s="819" t="s">
        <v>102</v>
      </c>
      <c r="B164" s="892"/>
      <c r="C164" s="866"/>
      <c r="D164" s="866"/>
      <c r="E164" s="868"/>
      <c r="F164" s="515"/>
      <c r="G164" s="782"/>
      <c r="H164" s="485" t="s">
        <v>757</v>
      </c>
      <c r="I164" s="485" t="s">
        <v>814</v>
      </c>
      <c r="J164" s="932"/>
      <c r="K164" s="490" t="s">
        <v>507</v>
      </c>
      <c r="L164" s="900"/>
      <c r="M164" s="514">
        <v>360</v>
      </c>
      <c r="N164" s="936"/>
    </row>
    <row r="165" spans="1:14" ht="16" thickBot="1" x14ac:dyDescent="0.4">
      <c r="A165" s="820" t="s">
        <v>102</v>
      </c>
      <c r="B165" s="893"/>
      <c r="C165" s="875"/>
      <c r="D165" s="875"/>
      <c r="E165" s="869"/>
      <c r="F165" s="551">
        <v>43400000</v>
      </c>
      <c r="G165" s="783">
        <v>3.51</v>
      </c>
      <c r="H165" s="506" t="s">
        <v>757</v>
      </c>
      <c r="I165" s="506" t="s">
        <v>729</v>
      </c>
      <c r="J165" s="933"/>
      <c r="K165" s="508" t="s">
        <v>5</v>
      </c>
      <c r="L165" s="638" t="s">
        <v>35</v>
      </c>
      <c r="M165" s="639">
        <v>43.4</v>
      </c>
      <c r="N165" s="510"/>
    </row>
    <row r="166" spans="1:14" x14ac:dyDescent="0.35">
      <c r="A166" s="819" t="s">
        <v>93</v>
      </c>
      <c r="B166" s="863">
        <v>8</v>
      </c>
      <c r="C166" s="895">
        <v>0.25</v>
      </c>
      <c r="D166" s="867">
        <v>1026589644.71</v>
      </c>
      <c r="E166" s="867">
        <v>818683675</v>
      </c>
      <c r="F166" s="640">
        <v>40999948</v>
      </c>
      <c r="G166" s="789">
        <v>3.99</v>
      </c>
      <c r="H166" s="573" t="s">
        <v>770</v>
      </c>
      <c r="I166" s="641" t="s">
        <v>724</v>
      </c>
      <c r="J166" s="480"/>
      <c r="K166" s="642" t="s">
        <v>643</v>
      </c>
      <c r="L166" s="482" t="s">
        <v>35</v>
      </c>
      <c r="M166" s="483">
        <v>357.85</v>
      </c>
      <c r="N166" s="484" t="s">
        <v>813</v>
      </c>
    </row>
    <row r="167" spans="1:14" ht="31" x14ac:dyDescent="0.35">
      <c r="A167" s="819" t="s">
        <v>93</v>
      </c>
      <c r="B167" s="864"/>
      <c r="C167" s="896"/>
      <c r="D167" s="897"/>
      <c r="E167" s="868"/>
      <c r="F167" s="609">
        <v>171925589</v>
      </c>
      <c r="G167" s="782">
        <v>16.739999999999998</v>
      </c>
      <c r="H167" s="485" t="s">
        <v>757</v>
      </c>
      <c r="I167" s="485" t="s">
        <v>725</v>
      </c>
      <c r="J167" s="480"/>
      <c r="K167" s="502" t="s">
        <v>92</v>
      </c>
      <c r="L167" s="487"/>
      <c r="M167" s="488"/>
      <c r="N167" s="861" t="s">
        <v>813</v>
      </c>
    </row>
    <row r="168" spans="1:14" x14ac:dyDescent="0.35">
      <c r="A168" s="819" t="s">
        <v>93</v>
      </c>
      <c r="B168" s="864"/>
      <c r="C168" s="896"/>
      <c r="D168" s="897"/>
      <c r="E168" s="868"/>
      <c r="F168" s="605"/>
      <c r="G168" s="787"/>
      <c r="H168" s="485" t="s">
        <v>757</v>
      </c>
      <c r="I168" s="485" t="s">
        <v>725</v>
      </c>
      <c r="J168" s="480"/>
      <c r="K168" s="565" t="s">
        <v>379</v>
      </c>
      <c r="L168" s="877" t="s">
        <v>35</v>
      </c>
      <c r="M168" s="514">
        <v>696.86</v>
      </c>
      <c r="N168" s="854"/>
    </row>
    <row r="169" spans="1:14" x14ac:dyDescent="0.35">
      <c r="A169" s="819" t="s">
        <v>93</v>
      </c>
      <c r="B169" s="864"/>
      <c r="C169" s="896"/>
      <c r="D169" s="897"/>
      <c r="E169" s="868"/>
      <c r="F169" s="605"/>
      <c r="G169" s="787"/>
      <c r="H169" s="485" t="s">
        <v>723</v>
      </c>
      <c r="I169" s="485" t="s">
        <v>725</v>
      </c>
      <c r="J169" s="480"/>
      <c r="K169" s="565" t="s">
        <v>380</v>
      </c>
      <c r="L169" s="877"/>
      <c r="M169" s="514">
        <v>901.17</v>
      </c>
      <c r="N169" s="854"/>
    </row>
    <row r="170" spans="1:14" x14ac:dyDescent="0.35">
      <c r="A170" s="819" t="s">
        <v>93</v>
      </c>
      <c r="B170" s="864"/>
      <c r="C170" s="896"/>
      <c r="D170" s="897"/>
      <c r="E170" s="868"/>
      <c r="F170" s="605"/>
      <c r="G170" s="787"/>
      <c r="H170" s="485" t="s">
        <v>726</v>
      </c>
      <c r="I170" s="485" t="s">
        <v>725</v>
      </c>
      <c r="J170" s="480"/>
      <c r="K170" s="643" t="s">
        <v>99</v>
      </c>
      <c r="L170" s="877"/>
      <c r="M170" s="514">
        <v>290</v>
      </c>
      <c r="N170" s="854"/>
    </row>
    <row r="171" spans="1:14" x14ac:dyDescent="0.35">
      <c r="A171" s="819" t="s">
        <v>93</v>
      </c>
      <c r="B171" s="864"/>
      <c r="C171" s="896"/>
      <c r="D171" s="897"/>
      <c r="E171" s="868"/>
      <c r="F171" s="605"/>
      <c r="G171" s="787"/>
      <c r="H171" s="485" t="s">
        <v>757</v>
      </c>
      <c r="I171" s="485" t="s">
        <v>725</v>
      </c>
      <c r="J171" s="480"/>
      <c r="K171" s="550" t="s">
        <v>644</v>
      </c>
      <c r="L171" s="887"/>
      <c r="M171" s="644">
        <v>286.33</v>
      </c>
      <c r="N171" s="855"/>
    </row>
    <row r="172" spans="1:14" ht="31" x14ac:dyDescent="0.35">
      <c r="A172" s="819" t="s">
        <v>93</v>
      </c>
      <c r="B172" s="864"/>
      <c r="C172" s="896"/>
      <c r="D172" s="897"/>
      <c r="E172" s="868"/>
      <c r="F172" s="609">
        <v>143377883</v>
      </c>
      <c r="G172" s="787">
        <v>13.96</v>
      </c>
      <c r="H172" s="606" t="s">
        <v>757</v>
      </c>
      <c r="I172" s="606" t="s">
        <v>728</v>
      </c>
      <c r="J172" s="480"/>
      <c r="K172" s="481" t="s">
        <v>445</v>
      </c>
      <c r="L172" s="482" t="s">
        <v>35</v>
      </c>
      <c r="M172" s="483">
        <v>66.83</v>
      </c>
      <c r="N172" s="484"/>
    </row>
    <row r="173" spans="1:14" x14ac:dyDescent="0.35">
      <c r="A173" s="819" t="s">
        <v>93</v>
      </c>
      <c r="B173" s="864"/>
      <c r="C173" s="896"/>
      <c r="D173" s="897"/>
      <c r="E173" s="868"/>
      <c r="F173" s="609">
        <v>173757912.84999999</v>
      </c>
      <c r="G173" s="782">
        <v>16.920000000000002</v>
      </c>
      <c r="H173" s="485" t="s">
        <v>757</v>
      </c>
      <c r="I173" s="485" t="s">
        <v>812</v>
      </c>
      <c r="J173" s="480"/>
      <c r="K173" s="502" t="s">
        <v>94</v>
      </c>
      <c r="L173" s="487"/>
      <c r="M173" s="488"/>
      <c r="N173" s="489"/>
    </row>
    <row r="174" spans="1:14" x14ac:dyDescent="0.35">
      <c r="A174" s="819" t="s">
        <v>93</v>
      </c>
      <c r="B174" s="864"/>
      <c r="C174" s="896"/>
      <c r="D174" s="897"/>
      <c r="E174" s="868"/>
      <c r="F174" s="515"/>
      <c r="G174" s="782"/>
      <c r="H174" s="485" t="s">
        <v>757</v>
      </c>
      <c r="I174" s="485" t="s">
        <v>812</v>
      </c>
      <c r="J174" s="480"/>
      <c r="K174" s="490" t="s">
        <v>95</v>
      </c>
      <c r="L174" s="877" t="s">
        <v>35</v>
      </c>
      <c r="M174" s="514">
        <v>65.27</v>
      </c>
      <c r="N174" s="484"/>
    </row>
    <row r="175" spans="1:14" x14ac:dyDescent="0.35">
      <c r="A175" s="819" t="s">
        <v>93</v>
      </c>
      <c r="B175" s="864"/>
      <c r="C175" s="896"/>
      <c r="D175" s="897"/>
      <c r="E175" s="868"/>
      <c r="F175" s="515"/>
      <c r="G175" s="782"/>
      <c r="H175" s="485" t="s">
        <v>757</v>
      </c>
      <c r="I175" s="485" t="s">
        <v>812</v>
      </c>
      <c r="J175" s="480"/>
      <c r="K175" s="490" t="s">
        <v>98</v>
      </c>
      <c r="L175" s="877"/>
      <c r="M175" s="514">
        <v>123.48</v>
      </c>
      <c r="N175" s="484"/>
    </row>
    <row r="176" spans="1:14" x14ac:dyDescent="0.35">
      <c r="A176" s="819" t="s">
        <v>93</v>
      </c>
      <c r="B176" s="864"/>
      <c r="C176" s="896"/>
      <c r="D176" s="897"/>
      <c r="E176" s="868"/>
      <c r="F176" s="515"/>
      <c r="G176" s="782"/>
      <c r="H176" s="485" t="s">
        <v>757</v>
      </c>
      <c r="I176" s="485" t="s">
        <v>812</v>
      </c>
      <c r="J176" s="480"/>
      <c r="K176" s="550" t="s">
        <v>99</v>
      </c>
      <c r="L176" s="884"/>
      <c r="M176" s="645">
        <v>5.88</v>
      </c>
      <c r="N176" s="498"/>
    </row>
    <row r="177" spans="1:14" ht="31" x14ac:dyDescent="0.35">
      <c r="A177" s="819" t="s">
        <v>93</v>
      </c>
      <c r="B177" s="864"/>
      <c r="C177" s="896"/>
      <c r="D177" s="897"/>
      <c r="E177" s="868"/>
      <c r="F177" s="609">
        <v>37419000</v>
      </c>
      <c r="G177" s="787">
        <v>3.64</v>
      </c>
      <c r="H177" s="606" t="s">
        <v>723</v>
      </c>
      <c r="I177" s="606" t="s">
        <v>723</v>
      </c>
      <c r="J177" s="480"/>
      <c r="K177" s="560" t="s">
        <v>641</v>
      </c>
      <c r="L177" s="885" t="s">
        <v>35</v>
      </c>
      <c r="M177" s="646">
        <v>114.53</v>
      </c>
      <c r="N177" s="851" t="s">
        <v>69</v>
      </c>
    </row>
    <row r="178" spans="1:14" x14ac:dyDescent="0.35">
      <c r="A178" s="819" t="s">
        <v>93</v>
      </c>
      <c r="B178" s="864"/>
      <c r="C178" s="896"/>
      <c r="D178" s="897"/>
      <c r="E178" s="868"/>
      <c r="F178" s="605"/>
      <c r="G178" s="787"/>
      <c r="H178" s="606" t="s">
        <v>723</v>
      </c>
      <c r="I178" s="606" t="s">
        <v>723</v>
      </c>
      <c r="J178" s="480"/>
      <c r="K178" s="604" t="s">
        <v>642</v>
      </c>
      <c r="L178" s="887"/>
      <c r="M178" s="644">
        <v>61.2</v>
      </c>
      <c r="N178" s="852"/>
    </row>
    <row r="179" spans="1:14" x14ac:dyDescent="0.35">
      <c r="A179" s="819" t="s">
        <v>93</v>
      </c>
      <c r="B179" s="864"/>
      <c r="C179" s="896"/>
      <c r="D179" s="897"/>
      <c r="E179" s="868"/>
      <c r="F179" s="605">
        <v>109747600</v>
      </c>
      <c r="G179" s="787">
        <v>10.69</v>
      </c>
      <c r="H179" s="606" t="s">
        <v>726</v>
      </c>
      <c r="I179" s="606" t="s">
        <v>809</v>
      </c>
      <c r="J179" s="480"/>
      <c r="K179" s="596" t="s">
        <v>36</v>
      </c>
      <c r="L179" s="589" t="s">
        <v>35</v>
      </c>
      <c r="M179" s="647">
        <v>80</v>
      </c>
      <c r="N179" s="546" t="s">
        <v>813</v>
      </c>
    </row>
    <row r="180" spans="1:14" ht="31" x14ac:dyDescent="0.35">
      <c r="A180" s="819" t="s">
        <v>93</v>
      </c>
      <c r="B180" s="864"/>
      <c r="C180" s="896"/>
      <c r="D180" s="897"/>
      <c r="E180" s="868"/>
      <c r="F180" s="609">
        <v>29564650</v>
      </c>
      <c r="G180" s="782">
        <v>2.87</v>
      </c>
      <c r="H180" s="485" t="s">
        <v>770</v>
      </c>
      <c r="I180" s="485" t="s">
        <v>814</v>
      </c>
      <c r="J180" s="480"/>
      <c r="K180" s="596" t="s">
        <v>37</v>
      </c>
      <c r="L180" s="589" t="s">
        <v>35</v>
      </c>
      <c r="M180" s="647">
        <v>215</v>
      </c>
      <c r="N180" s="546"/>
    </row>
    <row r="181" spans="1:14" x14ac:dyDescent="0.35">
      <c r="A181" s="819" t="s">
        <v>93</v>
      </c>
      <c r="B181" s="864"/>
      <c r="C181" s="896"/>
      <c r="D181" s="897"/>
      <c r="E181" s="868"/>
      <c r="F181" s="609">
        <v>302177710</v>
      </c>
      <c r="G181" s="782">
        <v>29.43</v>
      </c>
      <c r="H181" s="485" t="s">
        <v>757</v>
      </c>
      <c r="I181" s="485" t="s">
        <v>722</v>
      </c>
      <c r="J181" s="480"/>
      <c r="K181" s="648" t="s">
        <v>387</v>
      </c>
      <c r="L181" s="487"/>
      <c r="N181" s="489"/>
    </row>
    <row r="182" spans="1:14" x14ac:dyDescent="0.35">
      <c r="A182" s="819" t="s">
        <v>93</v>
      </c>
      <c r="B182" s="864"/>
      <c r="C182" s="896"/>
      <c r="D182" s="897"/>
      <c r="E182" s="868"/>
      <c r="F182" s="605"/>
      <c r="G182" s="787"/>
      <c r="H182" s="606" t="s">
        <v>757</v>
      </c>
      <c r="I182" s="485" t="s">
        <v>722</v>
      </c>
      <c r="J182" s="480"/>
      <c r="K182" s="643" t="s">
        <v>758</v>
      </c>
      <c r="L182" s="877" t="s">
        <v>35</v>
      </c>
      <c r="M182" s="649">
        <v>48</v>
      </c>
      <c r="N182" s="484"/>
    </row>
    <row r="183" spans="1:14" x14ac:dyDescent="0.35">
      <c r="A183" s="819" t="s">
        <v>93</v>
      </c>
      <c r="B183" s="864"/>
      <c r="C183" s="896"/>
      <c r="D183" s="897"/>
      <c r="E183" s="868"/>
      <c r="F183" s="605"/>
      <c r="G183" s="787"/>
      <c r="H183" s="606" t="s">
        <v>757</v>
      </c>
      <c r="I183" s="485" t="s">
        <v>722</v>
      </c>
      <c r="J183" s="480"/>
      <c r="K183" s="643" t="s">
        <v>385</v>
      </c>
      <c r="L183" s="877"/>
      <c r="M183" s="649">
        <v>37</v>
      </c>
      <c r="N183" s="484"/>
    </row>
    <row r="184" spans="1:14" ht="16" thickBot="1" x14ac:dyDescent="0.4">
      <c r="A184" s="660" t="s">
        <v>93</v>
      </c>
      <c r="B184" s="878"/>
      <c r="C184" s="937"/>
      <c r="D184" s="917"/>
      <c r="E184" s="869"/>
      <c r="F184" s="605"/>
      <c r="G184" s="787"/>
      <c r="H184" s="606" t="s">
        <v>757</v>
      </c>
      <c r="I184" s="485" t="s">
        <v>722</v>
      </c>
      <c r="J184" s="480"/>
      <c r="K184" s="580" t="s">
        <v>386</v>
      </c>
      <c r="L184" s="901"/>
      <c r="M184" s="650">
        <v>20</v>
      </c>
      <c r="N184" s="556"/>
    </row>
    <row r="185" spans="1:14" ht="31" x14ac:dyDescent="0.35">
      <c r="A185" s="819" t="s">
        <v>331</v>
      </c>
      <c r="B185" s="863">
        <v>1</v>
      </c>
      <c r="C185" s="865">
        <v>0.15</v>
      </c>
      <c r="D185" s="894">
        <v>995000000</v>
      </c>
      <c r="E185" s="894">
        <v>808500000</v>
      </c>
      <c r="F185" s="923"/>
      <c r="G185" s="790"/>
      <c r="H185" s="746" t="s">
        <v>770</v>
      </c>
      <c r="I185" s="828"/>
      <c r="J185" s="926"/>
      <c r="K185" s="651" t="s">
        <v>508</v>
      </c>
      <c r="L185" s="898" t="s">
        <v>34</v>
      </c>
      <c r="M185" s="652" t="s">
        <v>658</v>
      </c>
      <c r="N185" s="539"/>
    </row>
    <row r="186" spans="1:14" x14ac:dyDescent="0.35">
      <c r="A186" s="819" t="s">
        <v>331</v>
      </c>
      <c r="B186" s="864"/>
      <c r="C186" s="904"/>
      <c r="D186" s="868"/>
      <c r="E186" s="868"/>
      <c r="F186" s="924"/>
      <c r="G186" s="782"/>
      <c r="H186" s="527" t="s">
        <v>757</v>
      </c>
      <c r="I186" s="527" t="s">
        <v>732</v>
      </c>
      <c r="J186" s="927"/>
      <c r="K186" s="653" t="s">
        <v>465</v>
      </c>
      <c r="L186" s="899"/>
      <c r="M186" s="514"/>
      <c r="N186" s="484"/>
    </row>
    <row r="187" spans="1:14" x14ac:dyDescent="0.35">
      <c r="A187" s="819" t="s">
        <v>331</v>
      </c>
      <c r="B187" s="864"/>
      <c r="C187" s="904"/>
      <c r="D187" s="868"/>
      <c r="E187" s="868"/>
      <c r="F187" s="924"/>
      <c r="G187" s="782"/>
      <c r="H187" s="527" t="s">
        <v>757</v>
      </c>
      <c r="I187" s="527" t="s">
        <v>722</v>
      </c>
      <c r="J187" s="927"/>
      <c r="K187" s="653" t="s">
        <v>466</v>
      </c>
      <c r="L187" s="899"/>
      <c r="M187" s="514"/>
      <c r="N187" s="484"/>
    </row>
    <row r="188" spans="1:14" x14ac:dyDescent="0.35">
      <c r="A188" s="819" t="s">
        <v>331</v>
      </c>
      <c r="B188" s="864"/>
      <c r="C188" s="904"/>
      <c r="D188" s="868"/>
      <c r="E188" s="868"/>
      <c r="F188" s="924"/>
      <c r="G188" s="782"/>
      <c r="H188" s="527" t="s">
        <v>757</v>
      </c>
      <c r="I188" s="527" t="s">
        <v>725</v>
      </c>
      <c r="J188" s="927"/>
      <c r="K188" s="653" t="s">
        <v>467</v>
      </c>
      <c r="L188" s="899"/>
      <c r="M188" s="514"/>
      <c r="N188" s="484" t="s">
        <v>813</v>
      </c>
    </row>
    <row r="189" spans="1:14" x14ac:dyDescent="0.35">
      <c r="A189" s="819" t="s">
        <v>331</v>
      </c>
      <c r="B189" s="864"/>
      <c r="C189" s="904"/>
      <c r="D189" s="868"/>
      <c r="E189" s="868"/>
      <c r="F189" s="924"/>
      <c r="G189" s="782"/>
      <c r="H189" s="527" t="s">
        <v>757</v>
      </c>
      <c r="I189" s="527" t="s">
        <v>801</v>
      </c>
      <c r="J189" s="927"/>
      <c r="K189" s="653" t="s">
        <v>468</v>
      </c>
      <c r="L189" s="899"/>
      <c r="M189" s="514"/>
      <c r="N189" s="484"/>
    </row>
    <row r="190" spans="1:14" x14ac:dyDescent="0.35">
      <c r="A190" s="819" t="s">
        <v>331</v>
      </c>
      <c r="B190" s="864"/>
      <c r="C190" s="904"/>
      <c r="D190" s="868"/>
      <c r="E190" s="868"/>
      <c r="F190" s="924"/>
      <c r="G190" s="782"/>
      <c r="H190" s="527" t="s">
        <v>757</v>
      </c>
      <c r="I190" s="527" t="s">
        <v>812</v>
      </c>
      <c r="J190" s="927"/>
      <c r="K190" s="653" t="s">
        <v>469</v>
      </c>
      <c r="L190" s="899"/>
      <c r="M190" s="514"/>
      <c r="N190" s="484"/>
    </row>
    <row r="191" spans="1:14" x14ac:dyDescent="0.35">
      <c r="A191" s="819" t="s">
        <v>331</v>
      </c>
      <c r="B191" s="864"/>
      <c r="C191" s="904"/>
      <c r="D191" s="868"/>
      <c r="E191" s="868"/>
      <c r="F191" s="924"/>
      <c r="G191" s="782"/>
      <c r="H191" s="527" t="s">
        <v>757</v>
      </c>
      <c r="I191" s="527" t="s">
        <v>728</v>
      </c>
      <c r="J191" s="927"/>
      <c r="K191" s="653" t="s">
        <v>470</v>
      </c>
      <c r="L191" s="899"/>
      <c r="M191" s="514"/>
      <c r="N191" s="484"/>
    </row>
    <row r="192" spans="1:14" ht="31" x14ac:dyDescent="0.35">
      <c r="A192" s="819" t="s">
        <v>331</v>
      </c>
      <c r="B192" s="864"/>
      <c r="C192" s="904"/>
      <c r="D192" s="868"/>
      <c r="E192" s="868"/>
      <c r="F192" s="924"/>
      <c r="G192" s="782"/>
      <c r="H192" s="527" t="s">
        <v>757</v>
      </c>
      <c r="I192" s="527" t="s">
        <v>728</v>
      </c>
      <c r="J192" s="927"/>
      <c r="K192" s="653" t="s">
        <v>471</v>
      </c>
      <c r="L192" s="899"/>
      <c r="M192" s="514"/>
      <c r="N192" s="484"/>
    </row>
    <row r="193" spans="1:14" ht="31" x14ac:dyDescent="0.35">
      <c r="A193" s="819" t="s">
        <v>331</v>
      </c>
      <c r="B193" s="864"/>
      <c r="C193" s="904"/>
      <c r="D193" s="868"/>
      <c r="E193" s="868"/>
      <c r="F193" s="924"/>
      <c r="G193" s="782"/>
      <c r="H193" s="527" t="s">
        <v>757</v>
      </c>
      <c r="I193" s="527" t="s">
        <v>728</v>
      </c>
      <c r="J193" s="927"/>
      <c r="K193" s="653" t="s">
        <v>472</v>
      </c>
      <c r="L193" s="899"/>
      <c r="M193" s="514"/>
      <c r="N193" s="484"/>
    </row>
    <row r="194" spans="1:14" ht="31" x14ac:dyDescent="0.35">
      <c r="A194" s="819" t="s">
        <v>331</v>
      </c>
      <c r="B194" s="864"/>
      <c r="C194" s="904"/>
      <c r="D194" s="868"/>
      <c r="E194" s="868"/>
      <c r="F194" s="924"/>
      <c r="G194" s="782"/>
      <c r="H194" s="527" t="s">
        <v>757</v>
      </c>
      <c r="I194" s="527" t="s">
        <v>732</v>
      </c>
      <c r="J194" s="927"/>
      <c r="K194" s="653" t="s">
        <v>473</v>
      </c>
      <c r="L194" s="899"/>
      <c r="M194" s="514"/>
      <c r="N194" s="484"/>
    </row>
    <row r="195" spans="1:14" x14ac:dyDescent="0.35">
      <c r="A195" s="819" t="s">
        <v>331</v>
      </c>
      <c r="B195" s="864"/>
      <c r="C195" s="904"/>
      <c r="D195" s="868"/>
      <c r="E195" s="868"/>
      <c r="F195" s="924"/>
      <c r="G195" s="782"/>
      <c r="H195" s="527" t="s">
        <v>726</v>
      </c>
      <c r="I195" s="527" t="s">
        <v>730</v>
      </c>
      <c r="J195" s="927"/>
      <c r="K195" s="653" t="s">
        <v>474</v>
      </c>
      <c r="L195" s="899"/>
      <c r="M195" s="514"/>
      <c r="N195" s="484"/>
    </row>
    <row r="196" spans="1:14" x14ac:dyDescent="0.35">
      <c r="A196" s="819" t="s">
        <v>331</v>
      </c>
      <c r="B196" s="864"/>
      <c r="C196" s="904"/>
      <c r="D196" s="868"/>
      <c r="E196" s="868"/>
      <c r="F196" s="924"/>
      <c r="G196" s="782"/>
      <c r="H196" s="527" t="s">
        <v>726</v>
      </c>
      <c r="I196" s="527" t="s">
        <v>726</v>
      </c>
      <c r="J196" s="927"/>
      <c r="K196" s="653" t="s">
        <v>475</v>
      </c>
      <c r="L196" s="899"/>
      <c r="M196" s="514"/>
      <c r="N196" s="484" t="s">
        <v>813</v>
      </c>
    </row>
    <row r="197" spans="1:14" ht="31" x14ac:dyDescent="0.35">
      <c r="A197" s="819" t="s">
        <v>331</v>
      </c>
      <c r="B197" s="864"/>
      <c r="C197" s="904"/>
      <c r="D197" s="868"/>
      <c r="E197" s="868"/>
      <c r="F197" s="924"/>
      <c r="G197" s="782"/>
      <c r="H197" s="527" t="s">
        <v>726</v>
      </c>
      <c r="I197" s="527" t="s">
        <v>726</v>
      </c>
      <c r="J197" s="927"/>
      <c r="K197" s="653" t="s">
        <v>485</v>
      </c>
      <c r="L197" s="899"/>
      <c r="M197" s="514"/>
      <c r="N197" s="484"/>
    </row>
    <row r="198" spans="1:14" x14ac:dyDescent="0.35">
      <c r="A198" s="819" t="s">
        <v>331</v>
      </c>
      <c r="B198" s="864"/>
      <c r="C198" s="904"/>
      <c r="D198" s="868"/>
      <c r="E198" s="868"/>
      <c r="F198" s="924"/>
      <c r="G198" s="782"/>
      <c r="H198" s="527" t="s">
        <v>726</v>
      </c>
      <c r="I198" s="527" t="s">
        <v>726</v>
      </c>
      <c r="J198" s="927"/>
      <c r="K198" s="653" t="s">
        <v>476</v>
      </c>
      <c r="L198" s="899"/>
      <c r="M198" s="514"/>
      <c r="N198" s="484"/>
    </row>
    <row r="199" spans="1:14" ht="31" x14ac:dyDescent="0.35">
      <c r="A199" s="819" t="s">
        <v>331</v>
      </c>
      <c r="B199" s="864"/>
      <c r="C199" s="904"/>
      <c r="D199" s="868"/>
      <c r="E199" s="868"/>
      <c r="F199" s="924"/>
      <c r="G199" s="782"/>
      <c r="H199" s="527" t="s">
        <v>723</v>
      </c>
      <c r="I199" s="527" t="s">
        <v>723</v>
      </c>
      <c r="J199" s="927"/>
      <c r="K199" s="653" t="s">
        <v>477</v>
      </c>
      <c r="L199" s="899"/>
      <c r="M199" s="514"/>
      <c r="N199" s="484"/>
    </row>
    <row r="200" spans="1:14" x14ac:dyDescent="0.35">
      <c r="A200" s="819" t="s">
        <v>331</v>
      </c>
      <c r="B200" s="864"/>
      <c r="C200" s="904"/>
      <c r="D200" s="868"/>
      <c r="E200" s="868"/>
      <c r="F200" s="924"/>
      <c r="G200" s="782"/>
      <c r="H200" s="527" t="s">
        <v>723</v>
      </c>
      <c r="I200" s="527" t="s">
        <v>812</v>
      </c>
      <c r="J200" s="927"/>
      <c r="K200" s="653" t="s">
        <v>478</v>
      </c>
      <c r="L200" s="899"/>
      <c r="M200" s="649"/>
      <c r="N200" s="484"/>
    </row>
    <row r="201" spans="1:14" ht="31" x14ac:dyDescent="0.35">
      <c r="A201" s="819" t="s">
        <v>331</v>
      </c>
      <c r="B201" s="864"/>
      <c r="C201" s="904"/>
      <c r="D201" s="868"/>
      <c r="E201" s="868"/>
      <c r="F201" s="924"/>
      <c r="G201" s="782"/>
      <c r="H201" s="527" t="s">
        <v>723</v>
      </c>
      <c r="I201" s="527" t="s">
        <v>812</v>
      </c>
      <c r="J201" s="927"/>
      <c r="K201" s="653" t="s">
        <v>479</v>
      </c>
      <c r="L201" s="899"/>
      <c r="M201" s="649"/>
      <c r="N201" s="484"/>
    </row>
    <row r="202" spans="1:14" ht="31" x14ac:dyDescent="0.35">
      <c r="A202" s="819" t="s">
        <v>331</v>
      </c>
      <c r="B202" s="864"/>
      <c r="C202" s="904"/>
      <c r="D202" s="868"/>
      <c r="E202" s="868"/>
      <c r="F202" s="924"/>
      <c r="G202" s="782"/>
      <c r="H202" s="527" t="s">
        <v>723</v>
      </c>
      <c r="I202" s="527" t="s">
        <v>732</v>
      </c>
      <c r="J202" s="927"/>
      <c r="K202" s="653" t="s">
        <v>480</v>
      </c>
      <c r="L202" s="899"/>
      <c r="M202" s="649"/>
      <c r="N202" s="484"/>
    </row>
    <row r="203" spans="1:14" ht="31" x14ac:dyDescent="0.35">
      <c r="A203" s="819" t="s">
        <v>331</v>
      </c>
      <c r="B203" s="864"/>
      <c r="C203" s="904"/>
      <c r="D203" s="868"/>
      <c r="E203" s="868"/>
      <c r="F203" s="924"/>
      <c r="G203" s="782"/>
      <c r="H203" s="527" t="s">
        <v>723</v>
      </c>
      <c r="I203" s="527" t="s">
        <v>728</v>
      </c>
      <c r="J203" s="927"/>
      <c r="K203" s="653" t="s">
        <v>481</v>
      </c>
      <c r="L203" s="899"/>
      <c r="M203" s="649"/>
      <c r="N203" s="484"/>
    </row>
    <row r="204" spans="1:14" ht="31" x14ac:dyDescent="0.35">
      <c r="A204" s="819" t="s">
        <v>331</v>
      </c>
      <c r="B204" s="864"/>
      <c r="C204" s="904"/>
      <c r="D204" s="868"/>
      <c r="E204" s="868"/>
      <c r="F204" s="924"/>
      <c r="G204" s="782"/>
      <c r="H204" s="527" t="s">
        <v>723</v>
      </c>
      <c r="I204" s="527" t="s">
        <v>732</v>
      </c>
      <c r="J204" s="927"/>
      <c r="K204" s="653" t="s">
        <v>482</v>
      </c>
      <c r="L204" s="899"/>
      <c r="M204" s="649"/>
      <c r="N204" s="484"/>
    </row>
    <row r="205" spans="1:14" ht="31" x14ac:dyDescent="0.35">
      <c r="A205" s="819" t="s">
        <v>331</v>
      </c>
      <c r="B205" s="864"/>
      <c r="C205" s="904"/>
      <c r="D205" s="868"/>
      <c r="E205" s="868"/>
      <c r="F205" s="924"/>
      <c r="G205" s="782"/>
      <c r="H205" s="527" t="s">
        <v>723</v>
      </c>
      <c r="I205" s="527" t="s">
        <v>732</v>
      </c>
      <c r="J205" s="927"/>
      <c r="K205" s="653" t="s">
        <v>483</v>
      </c>
      <c r="L205" s="899"/>
      <c r="M205" s="649"/>
      <c r="N205" s="484"/>
    </row>
    <row r="206" spans="1:14" ht="16" thickBot="1" x14ac:dyDescent="0.4">
      <c r="A206" s="660" t="s">
        <v>331</v>
      </c>
      <c r="B206" s="878"/>
      <c r="C206" s="922"/>
      <c r="D206" s="869"/>
      <c r="E206" s="869"/>
      <c r="F206" s="925"/>
      <c r="G206" s="783"/>
      <c r="H206" s="654" t="s">
        <v>723</v>
      </c>
      <c r="I206" s="654" t="s">
        <v>728</v>
      </c>
      <c r="J206" s="928"/>
      <c r="K206" s="653" t="s">
        <v>484</v>
      </c>
      <c r="L206" s="929"/>
      <c r="M206" s="650"/>
      <c r="N206" s="556"/>
    </row>
    <row r="207" spans="1:14" x14ac:dyDescent="0.35">
      <c r="A207" s="819" t="s">
        <v>178</v>
      </c>
      <c r="B207" s="863">
        <v>7</v>
      </c>
      <c r="C207" s="865">
        <v>0.25</v>
      </c>
      <c r="D207" s="894">
        <v>874262820</v>
      </c>
      <c r="E207" s="894">
        <v>713356764</v>
      </c>
      <c r="F207" s="655">
        <v>390997100</v>
      </c>
      <c r="G207" s="782">
        <v>44.72</v>
      </c>
      <c r="H207" s="485" t="s">
        <v>770</v>
      </c>
      <c r="I207" s="485" t="s">
        <v>724</v>
      </c>
      <c r="J207" s="603"/>
      <c r="K207" s="636" t="s">
        <v>20</v>
      </c>
      <c r="L207" s="656"/>
      <c r="M207" s="538"/>
      <c r="N207" s="853" t="s">
        <v>813</v>
      </c>
    </row>
    <row r="208" spans="1:14" x14ac:dyDescent="0.35">
      <c r="A208" s="819" t="s">
        <v>178</v>
      </c>
      <c r="B208" s="864"/>
      <c r="C208" s="866"/>
      <c r="D208" s="868"/>
      <c r="E208" s="868"/>
      <c r="F208" s="515"/>
      <c r="G208" s="782"/>
      <c r="H208" s="485" t="s">
        <v>759</v>
      </c>
      <c r="I208" s="485" t="s">
        <v>724</v>
      </c>
      <c r="J208" s="480"/>
      <c r="K208" s="490" t="s">
        <v>179</v>
      </c>
      <c r="L208" s="877" t="s">
        <v>35</v>
      </c>
      <c r="M208" s="483" t="s">
        <v>190</v>
      </c>
      <c r="N208" s="854"/>
    </row>
    <row r="209" spans="1:14" x14ac:dyDescent="0.35">
      <c r="A209" s="819" t="s">
        <v>178</v>
      </c>
      <c r="B209" s="864"/>
      <c r="C209" s="866"/>
      <c r="D209" s="868"/>
      <c r="E209" s="868"/>
      <c r="F209" s="515"/>
      <c r="G209" s="782"/>
      <c r="H209" s="485" t="s">
        <v>757</v>
      </c>
      <c r="I209" s="485" t="s">
        <v>724</v>
      </c>
      <c r="J209" s="480"/>
      <c r="K209" s="490" t="s">
        <v>180</v>
      </c>
      <c r="L209" s="877"/>
      <c r="M209" s="483" t="s">
        <v>191</v>
      </c>
      <c r="N209" s="854"/>
    </row>
    <row r="210" spans="1:14" x14ac:dyDescent="0.35">
      <c r="A210" s="819" t="s">
        <v>178</v>
      </c>
      <c r="B210" s="864"/>
      <c r="C210" s="866"/>
      <c r="D210" s="868"/>
      <c r="E210" s="868"/>
      <c r="F210" s="515"/>
      <c r="G210" s="782"/>
      <c r="H210" s="485" t="s">
        <v>757</v>
      </c>
      <c r="I210" s="485" t="s">
        <v>724</v>
      </c>
      <c r="J210" s="480"/>
      <c r="K210" s="490" t="s">
        <v>181</v>
      </c>
      <c r="L210" s="877"/>
      <c r="M210" s="483" t="s">
        <v>659</v>
      </c>
      <c r="N210" s="854"/>
    </row>
    <row r="211" spans="1:14" x14ac:dyDescent="0.35">
      <c r="A211" s="819" t="s">
        <v>178</v>
      </c>
      <c r="B211" s="864"/>
      <c r="C211" s="866"/>
      <c r="D211" s="868"/>
      <c r="E211" s="868"/>
      <c r="F211" s="515"/>
      <c r="G211" s="782"/>
      <c r="H211" s="485" t="s">
        <v>757</v>
      </c>
      <c r="I211" s="485" t="s">
        <v>724</v>
      </c>
      <c r="J211" s="480"/>
      <c r="K211" s="490" t="s">
        <v>182</v>
      </c>
      <c r="L211" s="877"/>
      <c r="M211" s="483" t="s">
        <v>192</v>
      </c>
      <c r="N211" s="854"/>
    </row>
    <row r="212" spans="1:14" x14ac:dyDescent="0.35">
      <c r="A212" s="819" t="s">
        <v>178</v>
      </c>
      <c r="B212" s="864"/>
      <c r="C212" s="866"/>
      <c r="D212" s="868"/>
      <c r="E212" s="868"/>
      <c r="F212" s="515"/>
      <c r="G212" s="782"/>
      <c r="H212" s="485" t="s">
        <v>723</v>
      </c>
      <c r="I212" s="485" t="s">
        <v>724</v>
      </c>
      <c r="J212" s="480"/>
      <c r="K212" s="490" t="s">
        <v>183</v>
      </c>
      <c r="L212" s="877"/>
      <c r="M212" s="483" t="s">
        <v>193</v>
      </c>
      <c r="N212" s="854"/>
    </row>
    <row r="213" spans="1:14" x14ac:dyDescent="0.35">
      <c r="A213" s="819" t="s">
        <v>178</v>
      </c>
      <c r="B213" s="864"/>
      <c r="C213" s="866"/>
      <c r="D213" s="868"/>
      <c r="E213" s="868"/>
      <c r="F213" s="515"/>
      <c r="G213" s="782"/>
      <c r="H213" s="485" t="s">
        <v>723</v>
      </c>
      <c r="I213" s="485" t="s">
        <v>724</v>
      </c>
      <c r="J213" s="480"/>
      <c r="K213" s="490" t="s">
        <v>184</v>
      </c>
      <c r="L213" s="877"/>
      <c r="M213" s="483" t="s">
        <v>194</v>
      </c>
      <c r="N213" s="854"/>
    </row>
    <row r="214" spans="1:14" x14ac:dyDescent="0.35">
      <c r="A214" s="819" t="s">
        <v>178</v>
      </c>
      <c r="B214" s="864"/>
      <c r="C214" s="866"/>
      <c r="D214" s="868"/>
      <c r="E214" s="868"/>
      <c r="F214" s="515"/>
      <c r="G214" s="782"/>
      <c r="H214" s="485" t="s">
        <v>723</v>
      </c>
      <c r="I214" s="485" t="s">
        <v>724</v>
      </c>
      <c r="J214" s="480"/>
      <c r="K214" s="490" t="s">
        <v>185</v>
      </c>
      <c r="L214" s="877"/>
      <c r="M214" s="483" t="s">
        <v>195</v>
      </c>
      <c r="N214" s="854"/>
    </row>
    <row r="215" spans="1:14" x14ac:dyDescent="0.35">
      <c r="A215" s="819" t="s">
        <v>178</v>
      </c>
      <c r="B215" s="864"/>
      <c r="C215" s="866"/>
      <c r="D215" s="868"/>
      <c r="E215" s="868"/>
      <c r="F215" s="515"/>
      <c r="G215" s="782"/>
      <c r="H215" s="485" t="s">
        <v>723</v>
      </c>
      <c r="I215" s="485" t="s">
        <v>724</v>
      </c>
      <c r="J215" s="480"/>
      <c r="K215" s="490" t="s">
        <v>186</v>
      </c>
      <c r="L215" s="877"/>
      <c r="M215" s="483" t="s">
        <v>196</v>
      </c>
      <c r="N215" s="854"/>
    </row>
    <row r="216" spans="1:14" x14ac:dyDescent="0.35">
      <c r="A216" s="819" t="s">
        <v>178</v>
      </c>
      <c r="B216" s="864"/>
      <c r="C216" s="866"/>
      <c r="D216" s="868"/>
      <c r="E216" s="868"/>
      <c r="F216" s="515"/>
      <c r="G216" s="782"/>
      <c r="H216" s="485" t="s">
        <v>723</v>
      </c>
      <c r="I216" s="485" t="s">
        <v>724</v>
      </c>
      <c r="J216" s="480"/>
      <c r="K216" s="490" t="s">
        <v>187</v>
      </c>
      <c r="L216" s="877"/>
      <c r="M216" s="483" t="s">
        <v>197</v>
      </c>
      <c r="N216" s="854"/>
    </row>
    <row r="217" spans="1:14" x14ac:dyDescent="0.35">
      <c r="A217" s="819" t="s">
        <v>178</v>
      </c>
      <c r="B217" s="864"/>
      <c r="C217" s="866"/>
      <c r="D217" s="868"/>
      <c r="E217" s="868"/>
      <c r="F217" s="515"/>
      <c r="G217" s="782"/>
      <c r="H217" s="485" t="s">
        <v>726</v>
      </c>
      <c r="I217" s="485" t="s">
        <v>724</v>
      </c>
      <c r="J217" s="480"/>
      <c r="K217" s="490" t="s">
        <v>188</v>
      </c>
      <c r="L217" s="877"/>
      <c r="M217" s="483" t="s">
        <v>198</v>
      </c>
      <c r="N217" s="854"/>
    </row>
    <row r="218" spans="1:14" x14ac:dyDescent="0.35">
      <c r="A218" s="819" t="s">
        <v>178</v>
      </c>
      <c r="B218" s="864"/>
      <c r="C218" s="866"/>
      <c r="D218" s="868"/>
      <c r="E218" s="868"/>
      <c r="F218" s="515"/>
      <c r="G218" s="782"/>
      <c r="H218" s="485" t="s">
        <v>723</v>
      </c>
      <c r="I218" s="485" t="s">
        <v>724</v>
      </c>
      <c r="J218" s="480"/>
      <c r="K218" s="534" t="s">
        <v>189</v>
      </c>
      <c r="L218" s="884"/>
      <c r="M218" s="497" t="s">
        <v>199</v>
      </c>
      <c r="N218" s="855"/>
    </row>
    <row r="219" spans="1:14" x14ac:dyDescent="0.35">
      <c r="A219" s="819" t="s">
        <v>178</v>
      </c>
      <c r="B219" s="864"/>
      <c r="C219" s="866"/>
      <c r="D219" s="868"/>
      <c r="E219" s="868"/>
      <c r="F219" s="515">
        <v>273426511.77999997</v>
      </c>
      <c r="G219" s="782">
        <v>31.27</v>
      </c>
      <c r="H219" s="485" t="s">
        <v>726</v>
      </c>
      <c r="I219" s="485" t="s">
        <v>733</v>
      </c>
      <c r="J219" s="480"/>
      <c r="K219" s="513" t="s">
        <v>200</v>
      </c>
      <c r="L219" s="500"/>
      <c r="M219" s="657"/>
      <c r="N219" s="658"/>
    </row>
    <row r="220" spans="1:14" x14ac:dyDescent="0.35">
      <c r="A220" s="819" t="s">
        <v>178</v>
      </c>
      <c r="B220" s="864"/>
      <c r="C220" s="866"/>
      <c r="D220" s="868"/>
      <c r="E220" s="868"/>
      <c r="F220" s="515"/>
      <c r="G220" s="782"/>
      <c r="H220" s="485" t="s">
        <v>757</v>
      </c>
      <c r="I220" s="485" t="s">
        <v>733</v>
      </c>
      <c r="J220" s="480"/>
      <c r="K220" s="490" t="s">
        <v>201</v>
      </c>
      <c r="L220" s="877" t="s">
        <v>35</v>
      </c>
      <c r="M220" s="483">
        <v>460</v>
      </c>
      <c r="N220" s="484"/>
    </row>
    <row r="221" spans="1:14" x14ac:dyDescent="0.35">
      <c r="A221" s="819" t="s">
        <v>178</v>
      </c>
      <c r="B221" s="864"/>
      <c r="C221" s="866"/>
      <c r="D221" s="868"/>
      <c r="E221" s="868"/>
      <c r="F221" s="515"/>
      <c r="G221" s="782"/>
      <c r="H221" s="485" t="s">
        <v>757</v>
      </c>
      <c r="I221" s="485" t="s">
        <v>733</v>
      </c>
      <c r="J221" s="480"/>
      <c r="K221" s="490" t="s">
        <v>202</v>
      </c>
      <c r="L221" s="877"/>
      <c r="M221" s="483">
        <v>147</v>
      </c>
      <c r="N221" s="484"/>
    </row>
    <row r="222" spans="1:14" x14ac:dyDescent="0.35">
      <c r="A222" s="819" t="s">
        <v>178</v>
      </c>
      <c r="B222" s="864"/>
      <c r="C222" s="866"/>
      <c r="D222" s="868"/>
      <c r="E222" s="868"/>
      <c r="F222" s="515"/>
      <c r="G222" s="782"/>
      <c r="H222" s="485" t="s">
        <v>757</v>
      </c>
      <c r="I222" s="485" t="s">
        <v>733</v>
      </c>
      <c r="J222" s="480"/>
      <c r="K222" s="490" t="s">
        <v>367</v>
      </c>
      <c r="L222" s="877"/>
      <c r="M222" s="483">
        <v>34</v>
      </c>
      <c r="N222" s="484"/>
    </row>
    <row r="223" spans="1:14" x14ac:dyDescent="0.35">
      <c r="A223" s="819" t="s">
        <v>178</v>
      </c>
      <c r="B223" s="864"/>
      <c r="C223" s="866"/>
      <c r="D223" s="868"/>
      <c r="E223" s="868"/>
      <c r="F223" s="515"/>
      <c r="G223" s="782"/>
      <c r="H223" s="485" t="s">
        <v>723</v>
      </c>
      <c r="I223" s="485" t="s">
        <v>733</v>
      </c>
      <c r="J223" s="480"/>
      <c r="K223" s="490" t="s">
        <v>203</v>
      </c>
      <c r="L223" s="877"/>
      <c r="M223" s="483">
        <v>442</v>
      </c>
      <c r="N223" s="484"/>
    </row>
    <row r="224" spans="1:14" x14ac:dyDescent="0.35">
      <c r="A224" s="819" t="s">
        <v>178</v>
      </c>
      <c r="B224" s="864"/>
      <c r="C224" s="866"/>
      <c r="D224" s="868"/>
      <c r="E224" s="868"/>
      <c r="F224" s="515"/>
      <c r="G224" s="782"/>
      <c r="H224" s="485" t="s">
        <v>723</v>
      </c>
      <c r="I224" s="485" t="s">
        <v>733</v>
      </c>
      <c r="J224" s="480"/>
      <c r="K224" s="490" t="s">
        <v>486</v>
      </c>
      <c r="L224" s="877"/>
      <c r="M224" s="483">
        <v>317</v>
      </c>
      <c r="N224" s="484"/>
    </row>
    <row r="225" spans="1:14" x14ac:dyDescent="0.35">
      <c r="A225" s="819" t="s">
        <v>178</v>
      </c>
      <c r="B225" s="864"/>
      <c r="C225" s="866"/>
      <c r="D225" s="868"/>
      <c r="E225" s="868"/>
      <c r="F225" s="515"/>
      <c r="G225" s="782"/>
      <c r="H225" s="485" t="s">
        <v>723</v>
      </c>
      <c r="I225" s="485" t="s">
        <v>733</v>
      </c>
      <c r="J225" s="480"/>
      <c r="K225" s="490" t="s">
        <v>205</v>
      </c>
      <c r="L225" s="877"/>
      <c r="M225" s="483">
        <v>429</v>
      </c>
      <c r="N225" s="484"/>
    </row>
    <row r="226" spans="1:14" x14ac:dyDescent="0.35">
      <c r="A226" s="819" t="s">
        <v>178</v>
      </c>
      <c r="B226" s="864"/>
      <c r="C226" s="866"/>
      <c r="D226" s="868"/>
      <c r="E226" s="868"/>
      <c r="F226" s="515"/>
      <c r="G226" s="782"/>
      <c r="H226" s="485" t="s">
        <v>723</v>
      </c>
      <c r="I226" s="485" t="s">
        <v>733</v>
      </c>
      <c r="J226" s="480"/>
      <c r="K226" s="490" t="s">
        <v>487</v>
      </c>
      <c r="L226" s="877"/>
      <c r="M226" s="483">
        <v>197</v>
      </c>
      <c r="N226" s="484"/>
    </row>
    <row r="227" spans="1:14" x14ac:dyDescent="0.35">
      <c r="A227" s="819" t="s">
        <v>178</v>
      </c>
      <c r="B227" s="864"/>
      <c r="C227" s="866"/>
      <c r="D227" s="868"/>
      <c r="E227" s="868"/>
      <c r="F227" s="515"/>
      <c r="G227" s="782"/>
      <c r="H227" s="485" t="s">
        <v>723</v>
      </c>
      <c r="I227" s="485" t="s">
        <v>733</v>
      </c>
      <c r="J227" s="480"/>
      <c r="K227" s="490" t="s">
        <v>207</v>
      </c>
      <c r="L227" s="877"/>
      <c r="M227" s="483">
        <v>138</v>
      </c>
      <c r="N227" s="484"/>
    </row>
    <row r="228" spans="1:14" x14ac:dyDescent="0.35">
      <c r="A228" s="819" t="s">
        <v>178</v>
      </c>
      <c r="B228" s="864"/>
      <c r="C228" s="866"/>
      <c r="D228" s="868"/>
      <c r="E228" s="868"/>
      <c r="F228" s="515"/>
      <c r="G228" s="782"/>
      <c r="H228" s="485" t="s">
        <v>723</v>
      </c>
      <c r="I228" s="485" t="s">
        <v>733</v>
      </c>
      <c r="J228" s="480"/>
      <c r="K228" s="490" t="s">
        <v>208</v>
      </c>
      <c r="L228" s="877"/>
      <c r="M228" s="483">
        <v>189</v>
      </c>
      <c r="N228" s="498"/>
    </row>
    <row r="229" spans="1:14" x14ac:dyDescent="0.35">
      <c r="A229" s="819" t="s">
        <v>178</v>
      </c>
      <c r="B229" s="864"/>
      <c r="C229" s="866"/>
      <c r="D229" s="868"/>
      <c r="E229" s="868"/>
      <c r="F229" s="515">
        <v>63450000</v>
      </c>
      <c r="G229" s="782">
        <v>7.25</v>
      </c>
      <c r="H229" s="485" t="s">
        <v>726</v>
      </c>
      <c r="I229" s="485" t="s">
        <v>809</v>
      </c>
      <c r="J229" s="480"/>
      <c r="K229" s="502" t="s">
        <v>209</v>
      </c>
      <c r="L229" s="503"/>
      <c r="M229" s="504"/>
      <c r="N229" s="856" t="s">
        <v>813</v>
      </c>
    </row>
    <row r="230" spans="1:14" x14ac:dyDescent="0.35">
      <c r="A230" s="819" t="s">
        <v>178</v>
      </c>
      <c r="B230" s="864"/>
      <c r="C230" s="866"/>
      <c r="D230" s="868"/>
      <c r="E230" s="868"/>
      <c r="F230" s="659"/>
      <c r="G230" s="791"/>
      <c r="H230" s="485" t="s">
        <v>726</v>
      </c>
      <c r="I230" s="485" t="s">
        <v>809</v>
      </c>
      <c r="J230" s="480"/>
      <c r="K230" s="490" t="s">
        <v>510</v>
      </c>
      <c r="L230" s="877" t="s">
        <v>35</v>
      </c>
      <c r="M230" s="483">
        <v>60</v>
      </c>
      <c r="N230" s="857"/>
    </row>
    <row r="231" spans="1:14" x14ac:dyDescent="0.35">
      <c r="A231" s="819" t="s">
        <v>178</v>
      </c>
      <c r="B231" s="864"/>
      <c r="C231" s="866"/>
      <c r="D231" s="868"/>
      <c r="E231" s="868"/>
      <c r="F231" s="515"/>
      <c r="G231" s="782"/>
      <c r="H231" s="485" t="s">
        <v>726</v>
      </c>
      <c r="I231" s="485" t="s">
        <v>809</v>
      </c>
      <c r="J231" s="480"/>
      <c r="K231" s="490" t="s">
        <v>210</v>
      </c>
      <c r="L231" s="877"/>
      <c r="M231" s="483">
        <v>36</v>
      </c>
      <c r="N231" s="858"/>
    </row>
    <row r="232" spans="1:14" x14ac:dyDescent="0.35">
      <c r="A232" s="819" t="s">
        <v>178</v>
      </c>
      <c r="B232" s="864"/>
      <c r="C232" s="866"/>
      <c r="D232" s="868"/>
      <c r="E232" s="868"/>
      <c r="F232" s="515">
        <v>29300000</v>
      </c>
      <c r="G232" s="782">
        <v>3.35</v>
      </c>
      <c r="H232" s="485" t="s">
        <v>757</v>
      </c>
      <c r="I232" s="485" t="s">
        <v>728</v>
      </c>
      <c r="J232" s="480"/>
      <c r="K232" s="596" t="s">
        <v>21</v>
      </c>
      <c r="L232" s="589" t="s">
        <v>35</v>
      </c>
      <c r="M232" s="545">
        <v>50</v>
      </c>
      <c r="N232" s="546"/>
    </row>
    <row r="233" spans="1:14" ht="31" x14ac:dyDescent="0.35">
      <c r="A233" s="819" t="s">
        <v>178</v>
      </c>
      <c r="B233" s="864"/>
      <c r="C233" s="866"/>
      <c r="D233" s="868"/>
      <c r="E233" s="868"/>
      <c r="F233" s="515">
        <v>24389200</v>
      </c>
      <c r="G233" s="782">
        <v>2.78</v>
      </c>
      <c r="H233" s="485" t="s">
        <v>759</v>
      </c>
      <c r="I233" s="485" t="s">
        <v>811</v>
      </c>
      <c r="J233" s="480"/>
      <c r="K233" s="596" t="s">
        <v>22</v>
      </c>
      <c r="L233" s="589" t="s">
        <v>35</v>
      </c>
      <c r="M233" s="545">
        <v>22</v>
      </c>
      <c r="N233" s="546"/>
    </row>
    <row r="234" spans="1:14" ht="30" customHeight="1" x14ac:dyDescent="0.35">
      <c r="A234" s="819" t="s">
        <v>178</v>
      </c>
      <c r="B234" s="864"/>
      <c r="C234" s="866"/>
      <c r="D234" s="868"/>
      <c r="E234" s="868"/>
      <c r="F234" s="515">
        <v>19500008</v>
      </c>
      <c r="G234" s="782">
        <v>2.23</v>
      </c>
      <c r="H234" s="485" t="s">
        <v>759</v>
      </c>
      <c r="I234" s="485" t="s">
        <v>811</v>
      </c>
      <c r="J234" s="480"/>
      <c r="K234" s="596" t="s">
        <v>23</v>
      </c>
      <c r="L234" s="589" t="s">
        <v>35</v>
      </c>
      <c r="M234" s="545" t="s">
        <v>211</v>
      </c>
      <c r="N234" s="546"/>
    </row>
    <row r="235" spans="1:14" ht="32.5" customHeight="1" thickBot="1" x14ac:dyDescent="0.4">
      <c r="A235" s="820" t="s">
        <v>178</v>
      </c>
      <c r="B235" s="878"/>
      <c r="C235" s="875"/>
      <c r="D235" s="869"/>
      <c r="E235" s="869"/>
      <c r="F235" s="551">
        <v>73200000</v>
      </c>
      <c r="G235" s="783">
        <v>8.3699999999999992</v>
      </c>
      <c r="H235" s="506" t="s">
        <v>757</v>
      </c>
      <c r="I235" s="506" t="s">
        <v>725</v>
      </c>
      <c r="J235" s="507"/>
      <c r="K235" s="599" t="s">
        <v>24</v>
      </c>
      <c r="L235" s="660" t="s">
        <v>34</v>
      </c>
      <c r="M235" s="555">
        <v>10</v>
      </c>
      <c r="N235" s="556" t="s">
        <v>813</v>
      </c>
    </row>
    <row r="236" spans="1:14" ht="31" x14ac:dyDescent="0.35">
      <c r="A236" s="819" t="s">
        <v>113</v>
      </c>
      <c r="B236" s="891">
        <v>6</v>
      </c>
      <c r="C236" s="865">
        <v>0.2</v>
      </c>
      <c r="D236" s="867">
        <v>819452897</v>
      </c>
      <c r="E236" s="867">
        <v>587663151.98000002</v>
      </c>
      <c r="F236" s="605">
        <v>106176331.08</v>
      </c>
      <c r="G236" s="787">
        <v>12.95</v>
      </c>
      <c r="H236" s="606" t="s">
        <v>757</v>
      </c>
      <c r="I236" s="661" t="s">
        <v>728</v>
      </c>
      <c r="J236" s="603"/>
      <c r="K236" s="636" t="s">
        <v>3</v>
      </c>
      <c r="L236" s="478" t="s">
        <v>35</v>
      </c>
      <c r="M236" s="538" t="s">
        <v>660</v>
      </c>
      <c r="N236" s="585" t="s">
        <v>813</v>
      </c>
    </row>
    <row r="237" spans="1:14" ht="66" customHeight="1" x14ac:dyDescent="0.35">
      <c r="A237" s="819" t="s">
        <v>113</v>
      </c>
      <c r="B237" s="892"/>
      <c r="C237" s="866"/>
      <c r="D237" s="866"/>
      <c r="E237" s="868"/>
      <c r="F237" s="663">
        <v>254220266.66999999</v>
      </c>
      <c r="G237" s="792">
        <v>31.02</v>
      </c>
      <c r="H237" s="661" t="s">
        <v>770</v>
      </c>
      <c r="I237" s="661" t="s">
        <v>724</v>
      </c>
      <c r="J237" s="480"/>
      <c r="K237" s="502" t="s">
        <v>489</v>
      </c>
      <c r="L237" s="885" t="s">
        <v>35</v>
      </c>
      <c r="M237" s="488">
        <v>116.78</v>
      </c>
      <c r="N237" s="827" t="s">
        <v>773</v>
      </c>
    </row>
    <row r="238" spans="1:14" x14ac:dyDescent="0.35">
      <c r="A238" s="819" t="s">
        <v>113</v>
      </c>
      <c r="B238" s="892"/>
      <c r="C238" s="866"/>
      <c r="D238" s="866"/>
      <c r="E238" s="868"/>
      <c r="F238" s="663"/>
      <c r="G238" s="792"/>
      <c r="H238" s="661" t="s">
        <v>757</v>
      </c>
      <c r="I238" s="661" t="s">
        <v>724</v>
      </c>
      <c r="J238" s="480"/>
      <c r="K238" s="490" t="s">
        <v>114</v>
      </c>
      <c r="L238" s="877"/>
      <c r="M238" s="526">
        <v>214.77</v>
      </c>
      <c r="N238" s="484" t="s">
        <v>774</v>
      </c>
    </row>
    <row r="239" spans="1:14" x14ac:dyDescent="0.35">
      <c r="A239" s="819" t="s">
        <v>113</v>
      </c>
      <c r="B239" s="892"/>
      <c r="C239" s="866"/>
      <c r="D239" s="866"/>
      <c r="E239" s="868"/>
      <c r="F239" s="664"/>
      <c r="G239" s="792"/>
      <c r="H239" s="661" t="s">
        <v>757</v>
      </c>
      <c r="I239" s="661" t="s">
        <v>724</v>
      </c>
      <c r="J239" s="480"/>
      <c r="K239" s="490" t="s">
        <v>115</v>
      </c>
      <c r="L239" s="877"/>
      <c r="M239" s="483">
        <v>87.25</v>
      </c>
      <c r="N239" s="484"/>
    </row>
    <row r="240" spans="1:14" x14ac:dyDescent="0.35">
      <c r="A240" s="819" t="s">
        <v>113</v>
      </c>
      <c r="B240" s="892"/>
      <c r="C240" s="866"/>
      <c r="D240" s="866"/>
      <c r="E240" s="868"/>
      <c r="F240" s="663"/>
      <c r="G240" s="792"/>
      <c r="H240" s="661" t="s">
        <v>723</v>
      </c>
      <c r="I240" s="661" t="s">
        <v>724</v>
      </c>
      <c r="J240" s="480"/>
      <c r="K240" s="534" t="s">
        <v>116</v>
      </c>
      <c r="L240" s="884"/>
      <c r="M240" s="497">
        <v>536.91</v>
      </c>
      <c r="N240" s="498" t="s">
        <v>813</v>
      </c>
    </row>
    <row r="241" spans="1:14" ht="31" x14ac:dyDescent="0.35">
      <c r="A241" s="819" t="s">
        <v>113</v>
      </c>
      <c r="B241" s="892"/>
      <c r="C241" s="866"/>
      <c r="D241" s="866"/>
      <c r="E241" s="868"/>
      <c r="F241" s="515">
        <v>199326600</v>
      </c>
      <c r="G241" s="782">
        <v>24.32</v>
      </c>
      <c r="H241" s="485" t="s">
        <v>726</v>
      </c>
      <c r="I241" s="485" t="s">
        <v>728</v>
      </c>
      <c r="J241" s="480"/>
      <c r="K241" s="481" t="s">
        <v>828</v>
      </c>
      <c r="L241" s="482" t="s">
        <v>35</v>
      </c>
      <c r="M241" s="483">
        <v>201.34</v>
      </c>
      <c r="N241" s="484" t="s">
        <v>813</v>
      </c>
    </row>
    <row r="242" spans="1:14" x14ac:dyDescent="0.35">
      <c r="A242" s="819" t="s">
        <v>113</v>
      </c>
      <c r="B242" s="892"/>
      <c r="C242" s="866"/>
      <c r="D242" s="866"/>
      <c r="E242" s="868"/>
      <c r="F242" s="515">
        <v>89932199.349999994</v>
      </c>
      <c r="G242" s="782">
        <v>10.97</v>
      </c>
      <c r="H242" s="485" t="s">
        <v>726</v>
      </c>
      <c r="I242" s="485" t="s">
        <v>726</v>
      </c>
      <c r="J242" s="480"/>
      <c r="K242" s="588" t="s">
        <v>827</v>
      </c>
      <c r="L242" s="589" t="s">
        <v>35</v>
      </c>
      <c r="M242" s="545">
        <v>473.29</v>
      </c>
      <c r="N242" s="546" t="s">
        <v>813</v>
      </c>
    </row>
    <row r="243" spans="1:14" x14ac:dyDescent="0.35">
      <c r="A243" s="819" t="s">
        <v>113</v>
      </c>
      <c r="B243" s="892"/>
      <c r="C243" s="866"/>
      <c r="D243" s="866"/>
      <c r="E243" s="868"/>
      <c r="F243" s="515">
        <v>77850000</v>
      </c>
      <c r="G243" s="782">
        <v>9.5</v>
      </c>
      <c r="H243" s="485" t="s">
        <v>757</v>
      </c>
      <c r="I243" s="485" t="s">
        <v>722</v>
      </c>
      <c r="J243" s="480"/>
      <c r="K243" s="588" t="s">
        <v>446</v>
      </c>
      <c r="L243" s="589" t="s">
        <v>35</v>
      </c>
      <c r="M243" s="545">
        <v>82.55</v>
      </c>
      <c r="N243" s="546"/>
    </row>
    <row r="244" spans="1:14" ht="16" thickBot="1" x14ac:dyDescent="0.4">
      <c r="A244" s="660" t="s">
        <v>113</v>
      </c>
      <c r="B244" s="893"/>
      <c r="C244" s="875"/>
      <c r="D244" s="875"/>
      <c r="E244" s="869"/>
      <c r="F244" s="551">
        <v>91947500</v>
      </c>
      <c r="G244" s="783">
        <v>11.22</v>
      </c>
      <c r="H244" s="506" t="s">
        <v>757</v>
      </c>
      <c r="I244" s="506" t="s">
        <v>814</v>
      </c>
      <c r="J244" s="507"/>
      <c r="K244" s="599" t="s">
        <v>826</v>
      </c>
      <c r="L244" s="660" t="s">
        <v>34</v>
      </c>
      <c r="M244" s="555">
        <v>367.79</v>
      </c>
      <c r="N244" s="556" t="s">
        <v>813</v>
      </c>
    </row>
    <row r="245" spans="1:14" ht="148.5" customHeight="1" thickBot="1" x14ac:dyDescent="0.4">
      <c r="A245" s="819" t="s">
        <v>175</v>
      </c>
      <c r="B245" s="863">
        <v>1</v>
      </c>
      <c r="C245" s="895">
        <v>0.25</v>
      </c>
      <c r="D245" s="867">
        <v>963897707</v>
      </c>
      <c r="E245" s="867">
        <v>609237340</v>
      </c>
      <c r="F245" s="666"/>
      <c r="G245" s="781"/>
      <c r="H245" s="667"/>
      <c r="I245" s="667"/>
      <c r="J245" s="480"/>
      <c r="K245" s="668" t="s">
        <v>176</v>
      </c>
      <c r="L245" s="669"/>
      <c r="M245" s="670"/>
      <c r="N245" s="671"/>
    </row>
    <row r="246" spans="1:14" x14ac:dyDescent="0.35">
      <c r="A246" s="819" t="s">
        <v>175</v>
      </c>
      <c r="B246" s="864"/>
      <c r="C246" s="868"/>
      <c r="D246" s="866"/>
      <c r="E246" s="868"/>
      <c r="F246" s="630"/>
      <c r="G246" s="782"/>
      <c r="H246" s="485" t="s">
        <v>757</v>
      </c>
      <c r="I246" s="485" t="s">
        <v>722</v>
      </c>
      <c r="J246" s="480"/>
      <c r="K246" s="499" t="s">
        <v>512</v>
      </c>
      <c r="L246" s="918" t="s">
        <v>35</v>
      </c>
      <c r="M246" s="919" t="s">
        <v>568</v>
      </c>
      <c r="N246" s="484"/>
    </row>
    <row r="247" spans="1:14" x14ac:dyDescent="0.35">
      <c r="A247" s="819" t="s">
        <v>175</v>
      </c>
      <c r="B247" s="864"/>
      <c r="C247" s="868"/>
      <c r="D247" s="866"/>
      <c r="E247" s="868"/>
      <c r="F247" s="630"/>
      <c r="G247" s="782"/>
      <c r="H247" s="485" t="s">
        <v>726</v>
      </c>
      <c r="I247" s="485" t="s">
        <v>726</v>
      </c>
      <c r="J247" s="480"/>
      <c r="K247" s="672" t="s">
        <v>547</v>
      </c>
      <c r="L247" s="877"/>
      <c r="M247" s="920"/>
      <c r="N247" s="484"/>
    </row>
    <row r="248" spans="1:14" x14ac:dyDescent="0.35">
      <c r="A248" s="819" t="s">
        <v>175</v>
      </c>
      <c r="B248" s="864"/>
      <c r="C248" s="868"/>
      <c r="D248" s="866"/>
      <c r="E248" s="868"/>
      <c r="F248" s="630"/>
      <c r="G248" s="782"/>
      <c r="H248" s="485" t="s">
        <v>726</v>
      </c>
      <c r="I248" s="485" t="s">
        <v>730</v>
      </c>
      <c r="J248" s="480"/>
      <c r="K248" s="672" t="s">
        <v>546</v>
      </c>
      <c r="L248" s="877"/>
      <c r="M248" s="920"/>
      <c r="N248" s="484"/>
    </row>
    <row r="249" spans="1:14" x14ac:dyDescent="0.35">
      <c r="A249" s="819" t="s">
        <v>175</v>
      </c>
      <c r="B249" s="864"/>
      <c r="C249" s="868"/>
      <c r="D249" s="866"/>
      <c r="E249" s="868"/>
      <c r="F249" s="630"/>
      <c r="G249" s="782"/>
      <c r="H249" s="485" t="s">
        <v>757</v>
      </c>
      <c r="I249" s="485" t="s">
        <v>722</v>
      </c>
      <c r="J249" s="480"/>
      <c r="K249" s="673" t="s">
        <v>545</v>
      </c>
      <c r="L249" s="877"/>
      <c r="M249" s="920"/>
      <c r="N249" s="522" t="s">
        <v>69</v>
      </c>
    </row>
    <row r="250" spans="1:14" x14ac:dyDescent="0.35">
      <c r="A250" s="819" t="s">
        <v>175</v>
      </c>
      <c r="B250" s="864"/>
      <c r="C250" s="868"/>
      <c r="D250" s="866"/>
      <c r="E250" s="868"/>
      <c r="F250" s="630"/>
      <c r="G250" s="782"/>
      <c r="H250" s="485" t="s">
        <v>757</v>
      </c>
      <c r="I250" s="485" t="s">
        <v>735</v>
      </c>
      <c r="J250" s="480"/>
      <c r="K250" s="673" t="s">
        <v>544</v>
      </c>
      <c r="L250" s="877"/>
      <c r="M250" s="920"/>
      <c r="N250" s="522" t="s">
        <v>69</v>
      </c>
    </row>
    <row r="251" spans="1:14" x14ac:dyDescent="0.35">
      <c r="A251" s="819" t="s">
        <v>175</v>
      </c>
      <c r="B251" s="864"/>
      <c r="C251" s="868"/>
      <c r="D251" s="866"/>
      <c r="E251" s="868"/>
      <c r="F251" s="630"/>
      <c r="G251" s="782"/>
      <c r="H251" s="485" t="s">
        <v>757</v>
      </c>
      <c r="I251" s="485" t="s">
        <v>722</v>
      </c>
      <c r="J251" s="480"/>
      <c r="K251" s="560" t="s">
        <v>543</v>
      </c>
      <c r="L251" s="877"/>
      <c r="M251" s="920"/>
      <c r="N251" s="484"/>
    </row>
    <row r="252" spans="1:14" x14ac:dyDescent="0.35">
      <c r="A252" s="819" t="s">
        <v>175</v>
      </c>
      <c r="B252" s="864"/>
      <c r="C252" s="868"/>
      <c r="D252" s="866"/>
      <c r="E252" s="868"/>
      <c r="F252" s="630"/>
      <c r="G252" s="782"/>
      <c r="H252" s="485" t="s">
        <v>757</v>
      </c>
      <c r="I252" s="485" t="s">
        <v>722</v>
      </c>
      <c r="J252" s="480"/>
      <c r="K252" s="673" t="s">
        <v>542</v>
      </c>
      <c r="L252" s="877"/>
      <c r="M252" s="920"/>
      <c r="N252" s="484"/>
    </row>
    <row r="253" spans="1:14" x14ac:dyDescent="0.35">
      <c r="A253" s="819" t="s">
        <v>175</v>
      </c>
      <c r="B253" s="864"/>
      <c r="C253" s="868"/>
      <c r="D253" s="866"/>
      <c r="E253" s="868"/>
      <c r="F253" s="630"/>
      <c r="G253" s="782"/>
      <c r="H253" s="485" t="s">
        <v>757</v>
      </c>
      <c r="I253" s="485" t="s">
        <v>722</v>
      </c>
      <c r="J253" s="480"/>
      <c r="K253" s="560" t="s">
        <v>541</v>
      </c>
      <c r="L253" s="877"/>
      <c r="M253" s="920"/>
      <c r="N253" s="484"/>
    </row>
    <row r="254" spans="1:14" x14ac:dyDescent="0.35">
      <c r="A254" s="819" t="s">
        <v>175</v>
      </c>
      <c r="B254" s="864"/>
      <c r="C254" s="868"/>
      <c r="D254" s="866"/>
      <c r="E254" s="868"/>
      <c r="F254" s="630"/>
      <c r="G254" s="782"/>
      <c r="H254" s="485" t="s">
        <v>757</v>
      </c>
      <c r="I254" s="485" t="s">
        <v>722</v>
      </c>
      <c r="J254" s="480"/>
      <c r="K254" s="673" t="s">
        <v>540</v>
      </c>
      <c r="L254" s="877"/>
      <c r="M254" s="920"/>
      <c r="N254" s="484"/>
    </row>
    <row r="255" spans="1:14" x14ac:dyDescent="0.35">
      <c r="A255" s="819" t="s">
        <v>175</v>
      </c>
      <c r="B255" s="864"/>
      <c r="C255" s="868"/>
      <c r="D255" s="866"/>
      <c r="E255" s="868"/>
      <c r="F255" s="630"/>
      <c r="G255" s="782"/>
      <c r="H255" s="485" t="s">
        <v>757</v>
      </c>
      <c r="I255" s="485" t="s">
        <v>735</v>
      </c>
      <c r="J255" s="480"/>
      <c r="K255" s="560" t="s">
        <v>539</v>
      </c>
      <c r="L255" s="877"/>
      <c r="M255" s="920"/>
      <c r="N255" s="484"/>
    </row>
    <row r="256" spans="1:14" x14ac:dyDescent="0.35">
      <c r="A256" s="819" t="s">
        <v>175</v>
      </c>
      <c r="B256" s="864"/>
      <c r="C256" s="868"/>
      <c r="D256" s="866"/>
      <c r="E256" s="868"/>
      <c r="F256" s="630"/>
      <c r="G256" s="782"/>
      <c r="H256" s="485" t="s">
        <v>757</v>
      </c>
      <c r="I256" s="485" t="s">
        <v>735</v>
      </c>
      <c r="J256" s="480"/>
      <c r="K256" s="673" t="s">
        <v>820</v>
      </c>
      <c r="L256" s="877"/>
      <c r="M256" s="920"/>
      <c r="N256" s="484"/>
    </row>
    <row r="257" spans="1:14" x14ac:dyDescent="0.35">
      <c r="A257" s="819" t="s">
        <v>175</v>
      </c>
      <c r="B257" s="864"/>
      <c r="C257" s="868"/>
      <c r="D257" s="866"/>
      <c r="E257" s="868"/>
      <c r="F257" s="630"/>
      <c r="G257" s="782"/>
      <c r="H257" s="485" t="s">
        <v>757</v>
      </c>
      <c r="I257" s="485" t="s">
        <v>732</v>
      </c>
      <c r="J257" s="480"/>
      <c r="K257" s="673" t="s">
        <v>538</v>
      </c>
      <c r="L257" s="877"/>
      <c r="M257" s="920"/>
      <c r="N257" s="484"/>
    </row>
    <row r="258" spans="1:14" x14ac:dyDescent="0.35">
      <c r="A258" s="819" t="s">
        <v>175</v>
      </c>
      <c r="B258" s="864"/>
      <c r="C258" s="868"/>
      <c r="D258" s="866"/>
      <c r="E258" s="868"/>
      <c r="F258" s="630"/>
      <c r="G258" s="782"/>
      <c r="H258" s="485" t="s">
        <v>757</v>
      </c>
      <c r="I258" s="485" t="s">
        <v>722</v>
      </c>
      <c r="J258" s="480"/>
      <c r="K258" s="673" t="s">
        <v>537</v>
      </c>
      <c r="L258" s="877"/>
      <c r="M258" s="920"/>
      <c r="N258" s="484"/>
    </row>
    <row r="259" spans="1:14" x14ac:dyDescent="0.35">
      <c r="A259" s="819" t="s">
        <v>175</v>
      </c>
      <c r="B259" s="864"/>
      <c r="C259" s="868"/>
      <c r="D259" s="866"/>
      <c r="E259" s="868"/>
      <c r="F259" s="630"/>
      <c r="G259" s="782"/>
      <c r="H259" s="485" t="s">
        <v>757</v>
      </c>
      <c r="I259" s="485" t="s">
        <v>812</v>
      </c>
      <c r="J259" s="480"/>
      <c r="K259" s="673" t="s">
        <v>536</v>
      </c>
      <c r="L259" s="877"/>
      <c r="M259" s="920"/>
      <c r="N259" s="484"/>
    </row>
    <row r="260" spans="1:14" x14ac:dyDescent="0.35">
      <c r="A260" s="819" t="s">
        <v>175</v>
      </c>
      <c r="B260" s="864"/>
      <c r="C260" s="868"/>
      <c r="D260" s="866"/>
      <c r="E260" s="868"/>
      <c r="F260" s="630"/>
      <c r="G260" s="782"/>
      <c r="H260" s="485" t="s">
        <v>726</v>
      </c>
      <c r="I260" s="485" t="s">
        <v>811</v>
      </c>
      <c r="J260" s="480"/>
      <c r="K260" s="673" t="s">
        <v>535</v>
      </c>
      <c r="L260" s="877"/>
      <c r="M260" s="920"/>
      <c r="N260" s="484"/>
    </row>
    <row r="261" spans="1:14" x14ac:dyDescent="0.35">
      <c r="A261" s="819" t="s">
        <v>175</v>
      </c>
      <c r="B261" s="864"/>
      <c r="C261" s="868"/>
      <c r="D261" s="866"/>
      <c r="E261" s="868"/>
      <c r="F261" s="630"/>
      <c r="G261" s="782"/>
      <c r="H261" s="485" t="s">
        <v>726</v>
      </c>
      <c r="I261" s="485" t="s">
        <v>811</v>
      </c>
      <c r="J261" s="480"/>
      <c r="K261" s="673" t="s">
        <v>534</v>
      </c>
      <c r="L261" s="877"/>
      <c r="M261" s="920"/>
      <c r="N261" s="484"/>
    </row>
    <row r="262" spans="1:14" ht="35" customHeight="1" x14ac:dyDescent="0.35">
      <c r="A262" s="819" t="s">
        <v>175</v>
      </c>
      <c r="B262" s="864"/>
      <c r="C262" s="868"/>
      <c r="D262" s="866"/>
      <c r="E262" s="868"/>
      <c r="F262" s="630"/>
      <c r="G262" s="782"/>
      <c r="H262" s="485" t="s">
        <v>757</v>
      </c>
      <c r="I262" s="485" t="s">
        <v>814</v>
      </c>
      <c r="J262" s="480"/>
      <c r="K262" s="673" t="s">
        <v>533</v>
      </c>
      <c r="L262" s="877"/>
      <c r="M262" s="920"/>
      <c r="N262" s="484"/>
    </row>
    <row r="263" spans="1:14" x14ac:dyDescent="0.35">
      <c r="A263" s="819" t="s">
        <v>175</v>
      </c>
      <c r="B263" s="864"/>
      <c r="C263" s="868"/>
      <c r="D263" s="866"/>
      <c r="E263" s="868"/>
      <c r="F263" s="630"/>
      <c r="G263" s="782"/>
      <c r="H263" s="485" t="s">
        <v>757</v>
      </c>
      <c r="I263" s="485" t="s">
        <v>814</v>
      </c>
      <c r="J263" s="480"/>
      <c r="K263" s="673" t="s">
        <v>819</v>
      </c>
      <c r="L263" s="877"/>
      <c r="M263" s="920"/>
      <c r="N263" s="484"/>
    </row>
    <row r="264" spans="1:14" x14ac:dyDescent="0.35">
      <c r="A264" s="819" t="s">
        <v>175</v>
      </c>
      <c r="B264" s="864"/>
      <c r="C264" s="868"/>
      <c r="D264" s="866"/>
      <c r="E264" s="868"/>
      <c r="F264" s="630"/>
      <c r="G264" s="782"/>
      <c r="H264" s="485" t="s">
        <v>757</v>
      </c>
      <c r="I264" s="485" t="s">
        <v>814</v>
      </c>
      <c r="J264" s="480"/>
      <c r="K264" s="673" t="s">
        <v>818</v>
      </c>
      <c r="L264" s="877"/>
      <c r="M264" s="920"/>
      <c r="N264" s="484"/>
    </row>
    <row r="265" spans="1:14" x14ac:dyDescent="0.35">
      <c r="A265" s="819" t="s">
        <v>175</v>
      </c>
      <c r="B265" s="864"/>
      <c r="C265" s="868"/>
      <c r="D265" s="866"/>
      <c r="E265" s="868"/>
      <c r="F265" s="630"/>
      <c r="G265" s="782"/>
      <c r="H265" s="485" t="s">
        <v>757</v>
      </c>
      <c r="I265" s="485" t="s">
        <v>725</v>
      </c>
      <c r="J265" s="480"/>
      <c r="K265" s="808" t="s">
        <v>817</v>
      </c>
      <c r="L265" s="877"/>
      <c r="M265" s="920"/>
      <c r="N265" s="484"/>
    </row>
    <row r="266" spans="1:14" x14ac:dyDescent="0.35">
      <c r="A266" s="819" t="s">
        <v>175</v>
      </c>
      <c r="B266" s="864"/>
      <c r="C266" s="868"/>
      <c r="D266" s="866"/>
      <c r="E266" s="868"/>
      <c r="F266" s="630"/>
      <c r="G266" s="782"/>
      <c r="H266" s="485" t="s">
        <v>757</v>
      </c>
      <c r="I266" s="485" t="s">
        <v>725</v>
      </c>
      <c r="J266" s="480"/>
      <c r="K266" s="807" t="s">
        <v>816</v>
      </c>
      <c r="L266" s="877"/>
      <c r="M266" s="920"/>
      <c r="N266" s="484"/>
    </row>
    <row r="267" spans="1:14" ht="16" thickBot="1" x14ac:dyDescent="0.4">
      <c r="A267" s="660" t="s">
        <v>175</v>
      </c>
      <c r="B267" s="878"/>
      <c r="C267" s="869"/>
      <c r="D267" s="875"/>
      <c r="E267" s="869"/>
      <c r="F267" s="634"/>
      <c r="G267" s="783"/>
      <c r="H267" s="506" t="s">
        <v>770</v>
      </c>
      <c r="I267" s="506" t="s">
        <v>724</v>
      </c>
      <c r="J267" s="507"/>
      <c r="K267" s="674" t="s">
        <v>815</v>
      </c>
      <c r="L267" s="901"/>
      <c r="M267" s="921"/>
      <c r="N267" s="556" t="s">
        <v>813</v>
      </c>
    </row>
    <row r="268" spans="1:14" x14ac:dyDescent="0.35">
      <c r="A268" s="818" t="s">
        <v>143</v>
      </c>
      <c r="B268" s="892">
        <v>16</v>
      </c>
      <c r="C268" s="865">
        <v>0.24</v>
      </c>
      <c r="D268" s="867">
        <v>723499842</v>
      </c>
      <c r="E268" s="867">
        <v>570321638.10000002</v>
      </c>
      <c r="F268" s="511">
        <v>54897243</v>
      </c>
      <c r="G268" s="793">
        <v>7.59</v>
      </c>
      <c r="H268" s="586" t="s">
        <v>757</v>
      </c>
      <c r="I268" s="675" t="s">
        <v>722</v>
      </c>
      <c r="J268" s="480"/>
      <c r="K268" s="499" t="s">
        <v>58</v>
      </c>
      <c r="L268" s="482" t="s">
        <v>35</v>
      </c>
      <c r="M268" s="483">
        <v>57</v>
      </c>
      <c r="N268" s="522" t="s">
        <v>59</v>
      </c>
    </row>
    <row r="269" spans="1:14" x14ac:dyDescent="0.35">
      <c r="A269" s="818" t="s">
        <v>143</v>
      </c>
      <c r="B269" s="892"/>
      <c r="C269" s="866"/>
      <c r="D269" s="897"/>
      <c r="E269" s="868"/>
      <c r="F269" s="515">
        <v>49229630</v>
      </c>
      <c r="G269" s="782">
        <v>6.8</v>
      </c>
      <c r="H269" s="586" t="s">
        <v>757</v>
      </c>
      <c r="I269" s="485" t="s">
        <v>722</v>
      </c>
      <c r="J269" s="480"/>
      <c r="K269" s="596" t="s">
        <v>60</v>
      </c>
      <c r="L269" s="589" t="s">
        <v>35</v>
      </c>
      <c r="M269" s="545">
        <v>139</v>
      </c>
      <c r="N269" s="546"/>
    </row>
    <row r="270" spans="1:14" x14ac:dyDescent="0.35">
      <c r="A270" s="818" t="s">
        <v>143</v>
      </c>
      <c r="B270" s="892"/>
      <c r="C270" s="866"/>
      <c r="D270" s="897"/>
      <c r="E270" s="868"/>
      <c r="F270" s="676">
        <v>92296000</v>
      </c>
      <c r="G270" s="794">
        <v>12.76</v>
      </c>
      <c r="H270" s="586" t="s">
        <v>757</v>
      </c>
      <c r="I270" s="677" t="s">
        <v>722</v>
      </c>
      <c r="J270" s="480"/>
      <c r="K270" s="596" t="s">
        <v>61</v>
      </c>
      <c r="L270" s="589" t="s">
        <v>35</v>
      </c>
      <c r="M270" s="545">
        <v>139</v>
      </c>
      <c r="N270" s="546"/>
    </row>
    <row r="271" spans="1:14" x14ac:dyDescent="0.35">
      <c r="A271" s="818" t="s">
        <v>143</v>
      </c>
      <c r="B271" s="892"/>
      <c r="C271" s="866"/>
      <c r="D271" s="897"/>
      <c r="E271" s="868"/>
      <c r="F271" s="540">
        <v>46779348.479999997</v>
      </c>
      <c r="G271" s="784">
        <v>6.47</v>
      </c>
      <c r="H271" s="586" t="s">
        <v>757</v>
      </c>
      <c r="I271" s="485" t="s">
        <v>735</v>
      </c>
      <c r="J271" s="480"/>
      <c r="K271" s="596" t="s">
        <v>145</v>
      </c>
      <c r="L271" s="589" t="s">
        <v>35</v>
      </c>
      <c r="M271" s="545">
        <v>16</v>
      </c>
      <c r="N271" s="546"/>
    </row>
    <row r="272" spans="1:14" x14ac:dyDescent="0.35">
      <c r="A272" s="818" t="s">
        <v>143</v>
      </c>
      <c r="B272" s="892"/>
      <c r="C272" s="866"/>
      <c r="D272" s="897"/>
      <c r="E272" s="868"/>
      <c r="F272" s="515">
        <f>5*13242800</f>
        <v>66214000</v>
      </c>
      <c r="G272" s="782">
        <v>9.15</v>
      </c>
      <c r="H272" s="586" t="s">
        <v>757</v>
      </c>
      <c r="I272" s="541" t="s">
        <v>725</v>
      </c>
      <c r="J272" s="480"/>
      <c r="K272" s="499" t="s">
        <v>146</v>
      </c>
      <c r="L272" s="500"/>
      <c r="M272" s="491"/>
      <c r="N272" s="484"/>
    </row>
    <row r="273" spans="1:14" x14ac:dyDescent="0.35">
      <c r="A273" s="818" t="s">
        <v>143</v>
      </c>
      <c r="B273" s="892"/>
      <c r="C273" s="866"/>
      <c r="D273" s="897"/>
      <c r="E273" s="868"/>
      <c r="F273" s="540"/>
      <c r="G273" s="784"/>
      <c r="H273" s="586" t="s">
        <v>757</v>
      </c>
      <c r="I273" s="541" t="s">
        <v>725</v>
      </c>
      <c r="J273" s="480"/>
      <c r="K273" s="490" t="s">
        <v>147</v>
      </c>
      <c r="L273" s="877" t="s">
        <v>35</v>
      </c>
      <c r="M273" s="483">
        <v>150</v>
      </c>
      <c r="N273" s="484" t="s">
        <v>813</v>
      </c>
    </row>
    <row r="274" spans="1:14" x14ac:dyDescent="0.35">
      <c r="A274" s="818" t="s">
        <v>143</v>
      </c>
      <c r="B274" s="892"/>
      <c r="C274" s="866"/>
      <c r="D274" s="897"/>
      <c r="E274" s="868"/>
      <c r="F274" s="540"/>
      <c r="G274" s="784"/>
      <c r="H274" s="586" t="s">
        <v>757</v>
      </c>
      <c r="I274" s="541" t="s">
        <v>725</v>
      </c>
      <c r="J274" s="480"/>
      <c r="K274" s="490" t="s">
        <v>148</v>
      </c>
      <c r="L274" s="877"/>
      <c r="M274" s="483">
        <v>157</v>
      </c>
      <c r="N274" s="484"/>
    </row>
    <row r="275" spans="1:14" x14ac:dyDescent="0.35">
      <c r="A275" s="818" t="s">
        <v>143</v>
      </c>
      <c r="B275" s="892"/>
      <c r="C275" s="866"/>
      <c r="D275" s="897"/>
      <c r="E275" s="868"/>
      <c r="F275" s="540"/>
      <c r="G275" s="784"/>
      <c r="H275" s="586" t="s">
        <v>757</v>
      </c>
      <c r="I275" s="541" t="s">
        <v>725</v>
      </c>
      <c r="J275" s="480"/>
      <c r="K275" s="490" t="s">
        <v>149</v>
      </c>
      <c r="L275" s="877"/>
      <c r="M275" s="483">
        <v>1329</v>
      </c>
      <c r="N275" s="484"/>
    </row>
    <row r="276" spans="1:14" x14ac:dyDescent="0.35">
      <c r="A276" s="818" t="s">
        <v>143</v>
      </c>
      <c r="B276" s="892"/>
      <c r="C276" s="866"/>
      <c r="D276" s="897"/>
      <c r="E276" s="868"/>
      <c r="F276" s="540">
        <v>4160000</v>
      </c>
      <c r="G276" s="784">
        <v>0.56999999999999995</v>
      </c>
      <c r="H276" s="541" t="s">
        <v>757</v>
      </c>
      <c r="I276" s="485" t="s">
        <v>814</v>
      </c>
      <c r="J276" s="480"/>
      <c r="K276" s="596" t="s">
        <v>280</v>
      </c>
      <c r="L276" s="589" t="s">
        <v>35</v>
      </c>
      <c r="M276" s="545">
        <v>130</v>
      </c>
      <c r="N276" s="546"/>
    </row>
    <row r="277" spans="1:14" x14ac:dyDescent="0.35">
      <c r="A277" s="818" t="s">
        <v>143</v>
      </c>
      <c r="B277" s="892"/>
      <c r="C277" s="866"/>
      <c r="D277" s="897"/>
      <c r="E277" s="868"/>
      <c r="F277" s="540">
        <v>3840000</v>
      </c>
      <c r="G277" s="784">
        <v>0.53</v>
      </c>
      <c r="H277" s="541" t="s">
        <v>757</v>
      </c>
      <c r="I277" s="485" t="s">
        <v>814</v>
      </c>
      <c r="J277" s="480"/>
      <c r="K277" s="596" t="s">
        <v>62</v>
      </c>
      <c r="L277" s="589" t="s">
        <v>35</v>
      </c>
      <c r="M277" s="545">
        <v>120</v>
      </c>
      <c r="N277" s="678" t="s">
        <v>69</v>
      </c>
    </row>
    <row r="278" spans="1:14" ht="31" x14ac:dyDescent="0.35">
      <c r="A278" s="818" t="s">
        <v>143</v>
      </c>
      <c r="B278" s="892"/>
      <c r="C278" s="866"/>
      <c r="D278" s="897"/>
      <c r="E278" s="868"/>
      <c r="F278" s="540">
        <v>163789828</v>
      </c>
      <c r="G278" s="784">
        <v>22.64</v>
      </c>
      <c r="H278" s="541" t="s">
        <v>757</v>
      </c>
      <c r="I278" s="541" t="s">
        <v>732</v>
      </c>
      <c r="J278" s="480"/>
      <c r="K278" s="596" t="s">
        <v>63</v>
      </c>
      <c r="L278" s="589" t="s">
        <v>35</v>
      </c>
      <c r="M278" s="545">
        <v>66</v>
      </c>
      <c r="N278" s="678" t="s">
        <v>457</v>
      </c>
    </row>
    <row r="279" spans="1:14" x14ac:dyDescent="0.35">
      <c r="A279" s="818" t="s">
        <v>143</v>
      </c>
      <c r="B279" s="892"/>
      <c r="C279" s="866"/>
      <c r="D279" s="897"/>
      <c r="E279" s="868"/>
      <c r="F279" s="540">
        <v>2349570</v>
      </c>
      <c r="G279" s="784">
        <v>0.32</v>
      </c>
      <c r="H279" s="541" t="s">
        <v>723</v>
      </c>
      <c r="I279" s="541" t="s">
        <v>723</v>
      </c>
      <c r="J279" s="480"/>
      <c r="K279" s="596" t="s">
        <v>64</v>
      </c>
      <c r="L279" s="589" t="s">
        <v>35</v>
      </c>
      <c r="M279" s="545">
        <v>102</v>
      </c>
      <c r="N279" s="546"/>
    </row>
    <row r="280" spans="1:14" x14ac:dyDescent="0.35">
      <c r="A280" s="818" t="s">
        <v>143</v>
      </c>
      <c r="B280" s="892"/>
      <c r="C280" s="866"/>
      <c r="D280" s="897"/>
      <c r="E280" s="868"/>
      <c r="F280" s="540">
        <v>14040431</v>
      </c>
      <c r="G280" s="784">
        <v>1.94</v>
      </c>
      <c r="H280" s="541" t="s">
        <v>723</v>
      </c>
      <c r="I280" s="541" t="s">
        <v>723</v>
      </c>
      <c r="J280" s="480"/>
      <c r="K280" s="596" t="s">
        <v>150</v>
      </c>
      <c r="L280" s="589" t="s">
        <v>35</v>
      </c>
      <c r="M280" s="545">
        <v>337</v>
      </c>
      <c r="N280" s="678" t="s">
        <v>70</v>
      </c>
    </row>
    <row r="281" spans="1:14" x14ac:dyDescent="0.35">
      <c r="A281" s="818" t="s">
        <v>143</v>
      </c>
      <c r="B281" s="892"/>
      <c r="C281" s="866"/>
      <c r="D281" s="897"/>
      <c r="E281" s="868"/>
      <c r="F281" s="540">
        <v>7439400</v>
      </c>
      <c r="G281" s="784">
        <v>1.03</v>
      </c>
      <c r="H281" s="541" t="s">
        <v>757</v>
      </c>
      <c r="I281" s="541" t="s">
        <v>726</v>
      </c>
      <c r="J281" s="480"/>
      <c r="K281" s="596" t="s">
        <v>548</v>
      </c>
      <c r="L281" s="589" t="s">
        <v>35</v>
      </c>
      <c r="M281" s="545">
        <v>225</v>
      </c>
      <c r="N281" s="678" t="s">
        <v>13</v>
      </c>
    </row>
    <row r="282" spans="1:14" x14ac:dyDescent="0.35">
      <c r="A282" s="818" t="s">
        <v>143</v>
      </c>
      <c r="B282" s="892"/>
      <c r="C282" s="866"/>
      <c r="D282" s="897"/>
      <c r="E282" s="868"/>
      <c r="F282" s="540">
        <v>1309000</v>
      </c>
      <c r="G282" s="784">
        <v>0.18</v>
      </c>
      <c r="H282" s="541" t="s">
        <v>757</v>
      </c>
      <c r="I282" s="541" t="s">
        <v>726</v>
      </c>
      <c r="J282" s="480"/>
      <c r="K282" s="596" t="s">
        <v>807</v>
      </c>
      <c r="L282" s="589" t="s">
        <v>35</v>
      </c>
      <c r="M282" s="545">
        <v>187</v>
      </c>
      <c r="N282" s="678" t="s">
        <v>13</v>
      </c>
    </row>
    <row r="283" spans="1:14" x14ac:dyDescent="0.35">
      <c r="A283" s="818" t="s">
        <v>143</v>
      </c>
      <c r="B283" s="892"/>
      <c r="C283" s="866"/>
      <c r="D283" s="897"/>
      <c r="E283" s="868"/>
      <c r="F283" s="540">
        <v>94782720</v>
      </c>
      <c r="G283" s="784">
        <v>13.1</v>
      </c>
      <c r="H283" s="541" t="s">
        <v>726</v>
      </c>
      <c r="I283" s="541" t="s">
        <v>809</v>
      </c>
      <c r="J283" s="480"/>
      <c r="K283" s="499" t="s">
        <v>151</v>
      </c>
      <c r="L283" s="500"/>
      <c r="M283" s="491"/>
      <c r="N283" s="522"/>
    </row>
    <row r="284" spans="1:14" x14ac:dyDescent="0.35">
      <c r="A284" s="818" t="s">
        <v>143</v>
      </c>
      <c r="B284" s="892"/>
      <c r="C284" s="866"/>
      <c r="D284" s="897"/>
      <c r="E284" s="868"/>
      <c r="F284" s="540"/>
      <c r="G284" s="784"/>
      <c r="H284" s="541" t="s">
        <v>726</v>
      </c>
      <c r="I284" s="541" t="s">
        <v>809</v>
      </c>
      <c r="J284" s="480"/>
      <c r="K284" s="490" t="s">
        <v>158</v>
      </c>
      <c r="L284" s="877" t="s">
        <v>35</v>
      </c>
      <c r="M284" s="483">
        <v>192</v>
      </c>
      <c r="N284" s="850" t="s">
        <v>54</v>
      </c>
    </row>
    <row r="285" spans="1:14" ht="31" x14ac:dyDescent="0.35">
      <c r="A285" s="818" t="s">
        <v>143</v>
      </c>
      <c r="B285" s="892"/>
      <c r="C285" s="866"/>
      <c r="D285" s="897"/>
      <c r="E285" s="868"/>
      <c r="F285" s="540"/>
      <c r="G285" s="784"/>
      <c r="H285" s="541" t="s">
        <v>726</v>
      </c>
      <c r="I285" s="541" t="s">
        <v>809</v>
      </c>
      <c r="J285" s="480"/>
      <c r="K285" s="490" t="s">
        <v>159</v>
      </c>
      <c r="L285" s="877"/>
      <c r="M285" s="483">
        <v>297</v>
      </c>
      <c r="N285" s="850"/>
    </row>
    <row r="286" spans="1:14" ht="31" x14ac:dyDescent="0.35">
      <c r="A286" s="818" t="s">
        <v>143</v>
      </c>
      <c r="B286" s="892"/>
      <c r="C286" s="866"/>
      <c r="D286" s="897"/>
      <c r="E286" s="868"/>
      <c r="F286" s="540"/>
      <c r="G286" s="784"/>
      <c r="H286" s="541" t="s">
        <v>726</v>
      </c>
      <c r="I286" s="541" t="s">
        <v>809</v>
      </c>
      <c r="J286" s="480"/>
      <c r="K286" s="490" t="s">
        <v>284</v>
      </c>
      <c r="L286" s="877"/>
      <c r="M286" s="514">
        <v>46.5</v>
      </c>
      <c r="N286" s="850"/>
    </row>
    <row r="287" spans="1:14" ht="31" x14ac:dyDescent="0.35">
      <c r="A287" s="818" t="s">
        <v>143</v>
      </c>
      <c r="B287" s="892"/>
      <c r="C287" s="866"/>
      <c r="D287" s="897"/>
      <c r="E287" s="868"/>
      <c r="F287" s="540"/>
      <c r="G287" s="784"/>
      <c r="H287" s="541" t="s">
        <v>726</v>
      </c>
      <c r="I287" s="541" t="s">
        <v>809</v>
      </c>
      <c r="J287" s="480"/>
      <c r="K287" s="490" t="s">
        <v>283</v>
      </c>
      <c r="L287" s="877"/>
      <c r="M287" s="483">
        <v>31</v>
      </c>
      <c r="N287" s="850"/>
    </row>
    <row r="288" spans="1:14" x14ac:dyDescent="0.35">
      <c r="A288" s="818" t="s">
        <v>143</v>
      </c>
      <c r="B288" s="892"/>
      <c r="C288" s="866"/>
      <c r="D288" s="897"/>
      <c r="E288" s="868"/>
      <c r="F288" s="540"/>
      <c r="G288" s="784"/>
      <c r="H288" s="541" t="s">
        <v>726</v>
      </c>
      <c r="I288" s="541" t="s">
        <v>809</v>
      </c>
      <c r="J288" s="480"/>
      <c r="K288" s="490" t="s">
        <v>160</v>
      </c>
      <c r="L288" s="877"/>
      <c r="M288" s="483">
        <v>330</v>
      </c>
      <c r="N288" s="862"/>
    </row>
    <row r="289" spans="1:14" x14ac:dyDescent="0.35">
      <c r="A289" s="818" t="s">
        <v>143</v>
      </c>
      <c r="B289" s="892"/>
      <c r="C289" s="866"/>
      <c r="D289" s="897"/>
      <c r="E289" s="868"/>
      <c r="F289" s="540">
        <v>18385950</v>
      </c>
      <c r="G289" s="784">
        <v>2.54</v>
      </c>
      <c r="H289" s="541" t="s">
        <v>726</v>
      </c>
      <c r="I289" s="541" t="s">
        <v>726</v>
      </c>
      <c r="J289" s="480"/>
      <c r="K289" s="596" t="s">
        <v>65</v>
      </c>
      <c r="L289" s="589" t="s">
        <v>35</v>
      </c>
      <c r="M289" s="545">
        <v>242</v>
      </c>
      <c r="N289" s="546"/>
    </row>
    <row r="290" spans="1:14" x14ac:dyDescent="0.35">
      <c r="A290" s="818" t="s">
        <v>143</v>
      </c>
      <c r="B290" s="892"/>
      <c r="C290" s="866"/>
      <c r="D290" s="897"/>
      <c r="E290" s="868"/>
      <c r="F290" s="540">
        <v>77685000</v>
      </c>
      <c r="G290" s="784">
        <v>10.74</v>
      </c>
      <c r="H290" s="541" t="s">
        <v>770</v>
      </c>
      <c r="I290" s="541" t="s">
        <v>724</v>
      </c>
      <c r="J290" s="480"/>
      <c r="K290" s="499" t="s">
        <v>152</v>
      </c>
      <c r="L290" s="503"/>
      <c r="M290" s="491"/>
      <c r="N290" s="679"/>
    </row>
    <row r="291" spans="1:14" ht="31" x14ac:dyDescent="0.35">
      <c r="A291" s="818" t="s">
        <v>143</v>
      </c>
      <c r="B291" s="892"/>
      <c r="C291" s="866"/>
      <c r="D291" s="897"/>
      <c r="E291" s="868"/>
      <c r="F291" s="540"/>
      <c r="G291" s="784"/>
      <c r="H291" s="541" t="s">
        <v>726</v>
      </c>
      <c r="I291" s="541" t="s">
        <v>724</v>
      </c>
      <c r="J291" s="480"/>
      <c r="K291" s="490" t="s">
        <v>161</v>
      </c>
      <c r="L291" s="877" t="s">
        <v>35</v>
      </c>
      <c r="M291" s="483" t="s">
        <v>661</v>
      </c>
      <c r="N291" s="850" t="s">
        <v>66</v>
      </c>
    </row>
    <row r="292" spans="1:14" ht="31" x14ac:dyDescent="0.35">
      <c r="A292" s="818" t="s">
        <v>143</v>
      </c>
      <c r="B292" s="892"/>
      <c r="C292" s="866"/>
      <c r="D292" s="897"/>
      <c r="E292" s="868"/>
      <c r="F292" s="540"/>
      <c r="G292" s="784"/>
      <c r="H292" s="541" t="s">
        <v>757</v>
      </c>
      <c r="I292" s="541" t="s">
        <v>724</v>
      </c>
      <c r="J292" s="480"/>
      <c r="K292" s="490" t="s">
        <v>153</v>
      </c>
      <c r="L292" s="877"/>
      <c r="M292" s="483">
        <v>652</v>
      </c>
      <c r="N292" s="850"/>
    </row>
    <row r="293" spans="1:14" ht="31" x14ac:dyDescent="0.35">
      <c r="A293" s="818" t="s">
        <v>143</v>
      </c>
      <c r="B293" s="892"/>
      <c r="C293" s="866"/>
      <c r="D293" s="897"/>
      <c r="E293" s="868"/>
      <c r="F293" s="540"/>
      <c r="G293" s="784"/>
      <c r="H293" s="541" t="s">
        <v>757</v>
      </c>
      <c r="I293" s="541" t="s">
        <v>724</v>
      </c>
      <c r="J293" s="480"/>
      <c r="K293" s="490" t="s">
        <v>154</v>
      </c>
      <c r="L293" s="884"/>
      <c r="M293" s="483">
        <v>280</v>
      </c>
      <c r="N293" s="850"/>
    </row>
    <row r="294" spans="1:14" x14ac:dyDescent="0.35">
      <c r="A294" s="818" t="s">
        <v>143</v>
      </c>
      <c r="B294" s="892"/>
      <c r="C294" s="866"/>
      <c r="D294" s="897"/>
      <c r="E294" s="868"/>
      <c r="F294" s="515">
        <v>26301720</v>
      </c>
      <c r="G294" s="782">
        <v>3.64</v>
      </c>
      <c r="H294" s="485" t="s">
        <v>726</v>
      </c>
      <c r="I294" s="485" t="s">
        <v>811</v>
      </c>
      <c r="J294" s="480"/>
      <c r="K294" s="502" t="s">
        <v>157</v>
      </c>
      <c r="L294" s="503"/>
      <c r="M294" s="504"/>
      <c r="N294" s="489"/>
    </row>
    <row r="295" spans="1:14" x14ac:dyDescent="0.35">
      <c r="A295" s="818" t="s">
        <v>143</v>
      </c>
      <c r="B295" s="892"/>
      <c r="C295" s="866"/>
      <c r="D295" s="897"/>
      <c r="E295" s="868"/>
      <c r="F295" s="515"/>
      <c r="G295" s="782"/>
      <c r="H295" s="485" t="s">
        <v>726</v>
      </c>
      <c r="I295" s="485" t="s">
        <v>811</v>
      </c>
      <c r="J295" s="480"/>
      <c r="K295" s="490" t="s">
        <v>162</v>
      </c>
      <c r="L295" s="877" t="s">
        <v>35</v>
      </c>
      <c r="M295" s="680" t="s">
        <v>155</v>
      </c>
      <c r="N295" s="484"/>
    </row>
    <row r="296" spans="1:14" x14ac:dyDescent="0.35">
      <c r="A296" s="818" t="s">
        <v>143</v>
      </c>
      <c r="B296" s="892"/>
      <c r="C296" s="866"/>
      <c r="D296" s="897"/>
      <c r="E296" s="868"/>
      <c r="F296" s="515"/>
      <c r="G296" s="782"/>
      <c r="H296" s="485" t="s">
        <v>759</v>
      </c>
      <c r="I296" s="485" t="s">
        <v>811</v>
      </c>
      <c r="J296" s="480"/>
      <c r="K296" s="490" t="s">
        <v>163</v>
      </c>
      <c r="L296" s="877"/>
      <c r="M296" s="680" t="s">
        <v>156</v>
      </c>
      <c r="N296" s="484"/>
    </row>
    <row r="297" spans="1:14" ht="16" thickBot="1" x14ac:dyDescent="0.4">
      <c r="A297" s="660" t="s">
        <v>143</v>
      </c>
      <c r="B297" s="892"/>
      <c r="C297" s="875"/>
      <c r="D297" s="917"/>
      <c r="E297" s="869"/>
      <c r="F297" s="681"/>
      <c r="G297" s="795"/>
      <c r="H297" s="506" t="s">
        <v>726</v>
      </c>
      <c r="I297" s="506" t="s">
        <v>811</v>
      </c>
      <c r="J297" s="507"/>
      <c r="K297" s="682" t="s">
        <v>164</v>
      </c>
      <c r="L297" s="901"/>
      <c r="M297" s="600" t="s">
        <v>165</v>
      </c>
      <c r="N297" s="556"/>
    </row>
    <row r="298" spans="1:14" x14ac:dyDescent="0.35">
      <c r="A298" s="819" t="s">
        <v>219</v>
      </c>
      <c r="B298" s="863">
        <v>3</v>
      </c>
      <c r="C298" s="865">
        <v>0.2</v>
      </c>
      <c r="D298" s="867">
        <v>679869222</v>
      </c>
      <c r="E298" s="867">
        <v>533329399.5</v>
      </c>
      <c r="F298" s="581">
        <v>350724680.75</v>
      </c>
      <c r="G298" s="782">
        <v>51.59</v>
      </c>
      <c r="H298" s="485" t="s">
        <v>770</v>
      </c>
      <c r="I298" s="485" t="s">
        <v>724</v>
      </c>
      <c r="J298" s="480"/>
      <c r="K298" s="499" t="s">
        <v>222</v>
      </c>
      <c r="L298" s="500"/>
      <c r="M298" s="491"/>
      <c r="N298" s="860" t="s">
        <v>813</v>
      </c>
    </row>
    <row r="299" spans="1:14" x14ac:dyDescent="0.35">
      <c r="A299" s="819" t="s">
        <v>219</v>
      </c>
      <c r="B299" s="864"/>
      <c r="C299" s="866"/>
      <c r="D299" s="866"/>
      <c r="E299" s="868"/>
      <c r="F299" s="515"/>
      <c r="G299" s="782"/>
      <c r="H299" s="485" t="s">
        <v>757</v>
      </c>
      <c r="I299" s="485" t="s">
        <v>724</v>
      </c>
      <c r="J299" s="480"/>
      <c r="K299" s="490" t="s">
        <v>223</v>
      </c>
      <c r="L299" s="877" t="s">
        <v>35</v>
      </c>
      <c r="M299" s="483">
        <v>147</v>
      </c>
      <c r="N299" s="854"/>
    </row>
    <row r="300" spans="1:14" x14ac:dyDescent="0.35">
      <c r="A300" s="819" t="s">
        <v>219</v>
      </c>
      <c r="B300" s="864"/>
      <c r="C300" s="866"/>
      <c r="D300" s="866"/>
      <c r="E300" s="868"/>
      <c r="F300" s="515"/>
      <c r="G300" s="782"/>
      <c r="H300" s="485" t="s">
        <v>757</v>
      </c>
      <c r="I300" s="485" t="s">
        <v>724</v>
      </c>
      <c r="J300" s="480"/>
      <c r="K300" s="490" t="s">
        <v>775</v>
      </c>
      <c r="L300" s="877"/>
      <c r="M300" s="483">
        <v>492</v>
      </c>
      <c r="N300" s="854"/>
    </row>
    <row r="301" spans="1:14" x14ac:dyDescent="0.35">
      <c r="A301" s="819" t="s">
        <v>219</v>
      </c>
      <c r="B301" s="864"/>
      <c r="C301" s="866"/>
      <c r="D301" s="866"/>
      <c r="E301" s="868"/>
      <c r="F301" s="515"/>
      <c r="G301" s="782"/>
      <c r="H301" s="485" t="s">
        <v>723</v>
      </c>
      <c r="I301" s="485" t="s">
        <v>724</v>
      </c>
      <c r="J301" s="480"/>
      <c r="K301" s="490" t="s">
        <v>225</v>
      </c>
      <c r="L301" s="877"/>
      <c r="M301" s="483">
        <v>737</v>
      </c>
      <c r="N301" s="854"/>
    </row>
    <row r="302" spans="1:14" x14ac:dyDescent="0.35">
      <c r="A302" s="819" t="s">
        <v>219</v>
      </c>
      <c r="B302" s="864"/>
      <c r="C302" s="866"/>
      <c r="D302" s="866"/>
      <c r="E302" s="868"/>
      <c r="F302" s="515"/>
      <c r="G302" s="782"/>
      <c r="H302" s="485" t="s">
        <v>757</v>
      </c>
      <c r="I302" s="485" t="s">
        <v>724</v>
      </c>
      <c r="J302" s="480"/>
      <c r="K302" s="490" t="s">
        <v>226</v>
      </c>
      <c r="L302" s="884"/>
      <c r="M302" s="483">
        <v>177</v>
      </c>
      <c r="N302" s="855"/>
    </row>
    <row r="303" spans="1:14" ht="46.5" x14ac:dyDescent="0.35">
      <c r="A303" s="819" t="s">
        <v>219</v>
      </c>
      <c r="B303" s="864"/>
      <c r="C303" s="866"/>
      <c r="D303" s="866"/>
      <c r="E303" s="868"/>
      <c r="F303" s="683">
        <v>171819075</v>
      </c>
      <c r="G303" s="787">
        <v>25.27</v>
      </c>
      <c r="H303" s="485" t="s">
        <v>757</v>
      </c>
      <c r="I303" s="485" t="s">
        <v>722</v>
      </c>
      <c r="J303" s="480"/>
      <c r="K303" s="524" t="s">
        <v>823</v>
      </c>
      <c r="L303" s="885" t="s">
        <v>35</v>
      </c>
      <c r="M303" s="488">
        <v>147</v>
      </c>
      <c r="N303" s="489"/>
    </row>
    <row r="304" spans="1:14" x14ac:dyDescent="0.35">
      <c r="A304" s="819" t="s">
        <v>219</v>
      </c>
      <c r="B304" s="864"/>
      <c r="C304" s="866"/>
      <c r="D304" s="866"/>
      <c r="E304" s="868"/>
      <c r="F304" s="515"/>
      <c r="G304" s="782"/>
      <c r="H304" s="485" t="s">
        <v>757</v>
      </c>
      <c r="I304" s="485" t="s">
        <v>722</v>
      </c>
      <c r="J304" s="480"/>
      <c r="K304" s="525" t="s">
        <v>821</v>
      </c>
      <c r="L304" s="886"/>
      <c r="M304" s="526">
        <v>128</v>
      </c>
      <c r="N304" s="484"/>
    </row>
    <row r="305" spans="1:14" x14ac:dyDescent="0.35">
      <c r="A305" s="819" t="s">
        <v>219</v>
      </c>
      <c r="B305" s="864"/>
      <c r="C305" s="866"/>
      <c r="D305" s="866"/>
      <c r="E305" s="868"/>
      <c r="F305" s="515"/>
      <c r="G305" s="782"/>
      <c r="H305" s="485" t="s">
        <v>757</v>
      </c>
      <c r="I305" s="485" t="s">
        <v>722</v>
      </c>
      <c r="J305" s="480"/>
      <c r="K305" s="684" t="s">
        <v>822</v>
      </c>
      <c r="L305" s="887"/>
      <c r="M305" s="528">
        <v>69</v>
      </c>
      <c r="N305" s="498"/>
    </row>
    <row r="306" spans="1:14" ht="31.5" thickBot="1" x14ac:dyDescent="0.4">
      <c r="A306" s="660" t="s">
        <v>219</v>
      </c>
      <c r="B306" s="864"/>
      <c r="C306" s="866"/>
      <c r="D306" s="866"/>
      <c r="E306" s="869"/>
      <c r="F306" s="551">
        <v>157325467</v>
      </c>
      <c r="G306" s="783">
        <v>23.14</v>
      </c>
      <c r="H306" s="506" t="s">
        <v>757</v>
      </c>
      <c r="I306" s="485" t="s">
        <v>729</v>
      </c>
      <c r="J306" s="480"/>
      <c r="K306" s="665" t="s">
        <v>447</v>
      </c>
      <c r="L306" s="505" t="s">
        <v>35</v>
      </c>
      <c r="M306" s="555">
        <v>25</v>
      </c>
      <c r="N306" s="556"/>
    </row>
    <row r="307" spans="1:14" ht="46.5" x14ac:dyDescent="0.35">
      <c r="A307" s="819" t="s">
        <v>85</v>
      </c>
      <c r="B307" s="891">
        <v>5</v>
      </c>
      <c r="C307" s="865">
        <v>0.26</v>
      </c>
      <c r="D307" s="867">
        <v>345315799</v>
      </c>
      <c r="E307" s="867">
        <v>273506958</v>
      </c>
      <c r="F307" s="685">
        <v>99609825</v>
      </c>
      <c r="G307" s="796">
        <v>28.85</v>
      </c>
      <c r="H307" s="686" t="s">
        <v>757</v>
      </c>
      <c r="I307" s="602" t="s">
        <v>732</v>
      </c>
      <c r="J307" s="536"/>
      <c r="K307" s="687" t="s">
        <v>662</v>
      </c>
      <c r="L307" s="898" t="s">
        <v>34</v>
      </c>
      <c r="M307" s="538">
        <v>15</v>
      </c>
      <c r="N307" s="539"/>
    </row>
    <row r="308" spans="1:14" x14ac:dyDescent="0.35">
      <c r="A308" s="819" t="s">
        <v>85</v>
      </c>
      <c r="B308" s="892"/>
      <c r="C308" s="904"/>
      <c r="D308" s="906"/>
      <c r="E308" s="908"/>
      <c r="F308" s="542"/>
      <c r="G308" s="785"/>
      <c r="H308" s="686" t="s">
        <v>757</v>
      </c>
      <c r="I308" s="485" t="s">
        <v>732</v>
      </c>
      <c r="J308" s="512"/>
      <c r="K308" s="689" t="s">
        <v>554</v>
      </c>
      <c r="L308" s="886"/>
      <c r="M308" s="483">
        <v>30</v>
      </c>
      <c r="N308" s="484"/>
    </row>
    <row r="309" spans="1:14" x14ac:dyDescent="0.35">
      <c r="A309" s="819" t="s">
        <v>85</v>
      </c>
      <c r="B309" s="892"/>
      <c r="C309" s="904"/>
      <c r="D309" s="906"/>
      <c r="E309" s="908"/>
      <c r="F309" s="542"/>
      <c r="G309" s="785"/>
      <c r="H309" s="686" t="s">
        <v>757</v>
      </c>
      <c r="I309" s="485" t="s">
        <v>732</v>
      </c>
      <c r="J309" s="512"/>
      <c r="K309" s="690" t="s">
        <v>555</v>
      </c>
      <c r="L309" s="887"/>
      <c r="M309" s="483">
        <v>45</v>
      </c>
      <c r="N309" s="484"/>
    </row>
    <row r="310" spans="1:14" ht="80" customHeight="1" x14ac:dyDescent="0.35">
      <c r="A310" s="819" t="s">
        <v>85</v>
      </c>
      <c r="B310" s="892"/>
      <c r="C310" s="866"/>
      <c r="D310" s="906"/>
      <c r="E310" s="908"/>
      <c r="F310" s="685">
        <v>30547440</v>
      </c>
      <c r="G310" s="796">
        <v>8.85</v>
      </c>
      <c r="H310" s="686" t="s">
        <v>757</v>
      </c>
      <c r="I310" s="485" t="s">
        <v>735</v>
      </c>
      <c r="J310" s="512"/>
      <c r="K310" s="691" t="s">
        <v>557</v>
      </c>
      <c r="L310" s="885" t="s">
        <v>35</v>
      </c>
      <c r="M310" s="623">
        <v>380</v>
      </c>
      <c r="N310" s="489"/>
    </row>
    <row r="311" spans="1:14" x14ac:dyDescent="0.35">
      <c r="A311" s="819" t="s">
        <v>85</v>
      </c>
      <c r="B311" s="892"/>
      <c r="C311" s="866"/>
      <c r="D311" s="906"/>
      <c r="E311" s="908"/>
      <c r="F311" s="515"/>
      <c r="G311" s="782"/>
      <c r="H311" s="686" t="s">
        <v>757</v>
      </c>
      <c r="I311" s="485" t="s">
        <v>735</v>
      </c>
      <c r="J311" s="512"/>
      <c r="K311" s="692" t="s">
        <v>558</v>
      </c>
      <c r="L311" s="886"/>
      <c r="M311" s="483">
        <v>380</v>
      </c>
      <c r="N311" s="484"/>
    </row>
    <row r="312" spans="1:14" x14ac:dyDescent="0.35">
      <c r="A312" s="819" t="s">
        <v>85</v>
      </c>
      <c r="B312" s="892"/>
      <c r="C312" s="866"/>
      <c r="D312" s="906"/>
      <c r="E312" s="908"/>
      <c r="F312" s="515"/>
      <c r="G312" s="782"/>
      <c r="H312" s="686" t="s">
        <v>757</v>
      </c>
      <c r="I312" s="485" t="s">
        <v>735</v>
      </c>
      <c r="J312" s="512"/>
      <c r="K312" s="693" t="s">
        <v>559</v>
      </c>
      <c r="L312" s="887"/>
      <c r="M312" s="523">
        <v>380</v>
      </c>
      <c r="N312" s="498"/>
    </row>
    <row r="313" spans="1:14" ht="31" x14ac:dyDescent="0.35">
      <c r="A313" s="819" t="s">
        <v>85</v>
      </c>
      <c r="B313" s="892"/>
      <c r="C313" s="866"/>
      <c r="D313" s="906"/>
      <c r="E313" s="908"/>
      <c r="F313" s="515">
        <v>58305150</v>
      </c>
      <c r="G313" s="782">
        <v>16.88</v>
      </c>
      <c r="H313" s="686" t="s">
        <v>757</v>
      </c>
      <c r="I313" s="485" t="s">
        <v>736</v>
      </c>
      <c r="J313" s="512"/>
      <c r="K313" s="588" t="s">
        <v>407</v>
      </c>
      <c r="L313" s="590" t="s">
        <v>34</v>
      </c>
      <c r="M313" s="545">
        <v>450</v>
      </c>
      <c r="N313" s="546" t="s">
        <v>813</v>
      </c>
    </row>
    <row r="314" spans="1:14" x14ac:dyDescent="0.35">
      <c r="A314" s="819" t="s">
        <v>85</v>
      </c>
      <c r="B314" s="892"/>
      <c r="C314" s="866"/>
      <c r="D314" s="906"/>
      <c r="E314" s="908"/>
      <c r="F314" s="515">
        <v>30680000</v>
      </c>
      <c r="G314" s="782">
        <v>8.8800000000000008</v>
      </c>
      <c r="H314" s="686" t="s">
        <v>757</v>
      </c>
      <c r="I314" s="485" t="s">
        <v>812</v>
      </c>
      <c r="J314" s="512"/>
      <c r="K314" s="596" t="s">
        <v>9</v>
      </c>
      <c r="L314" s="589" t="s">
        <v>35</v>
      </c>
      <c r="M314" s="545">
        <v>80</v>
      </c>
      <c r="N314" s="546"/>
    </row>
    <row r="315" spans="1:14" ht="31" x14ac:dyDescent="0.35">
      <c r="A315" s="819" t="s">
        <v>85</v>
      </c>
      <c r="B315" s="892"/>
      <c r="C315" s="866"/>
      <c r="D315" s="906"/>
      <c r="E315" s="908"/>
      <c r="F315" s="685">
        <v>126172384</v>
      </c>
      <c r="G315" s="796">
        <v>36.54</v>
      </c>
      <c r="H315" s="686" t="s">
        <v>726</v>
      </c>
      <c r="I315" s="809" t="s">
        <v>809</v>
      </c>
      <c r="J315" s="512"/>
      <c r="K315" s="648" t="s">
        <v>776</v>
      </c>
      <c r="L315" s="885" t="s">
        <v>35</v>
      </c>
      <c r="M315" s="483">
        <v>40</v>
      </c>
      <c r="N315" s="861" t="s">
        <v>813</v>
      </c>
    </row>
    <row r="316" spans="1:14" x14ac:dyDescent="0.35">
      <c r="A316" s="819" t="s">
        <v>85</v>
      </c>
      <c r="B316" s="892"/>
      <c r="C316" s="866"/>
      <c r="D316" s="906"/>
      <c r="E316" s="908"/>
      <c r="F316" s="694"/>
      <c r="G316" s="797"/>
      <c r="H316" s="686" t="s">
        <v>726</v>
      </c>
      <c r="I316" s="809" t="s">
        <v>809</v>
      </c>
      <c r="J316" s="512"/>
      <c r="K316" s="643" t="s">
        <v>86</v>
      </c>
      <c r="L316" s="877"/>
      <c r="M316" s="483">
        <v>68</v>
      </c>
      <c r="N316" s="910"/>
    </row>
    <row r="317" spans="1:14" x14ac:dyDescent="0.35">
      <c r="A317" s="819" t="s">
        <v>85</v>
      </c>
      <c r="B317" s="892"/>
      <c r="C317" s="866"/>
      <c r="D317" s="906"/>
      <c r="E317" s="908"/>
      <c r="F317" s="695"/>
      <c r="G317" s="798"/>
      <c r="H317" s="686" t="s">
        <v>726</v>
      </c>
      <c r="I317" s="809" t="s">
        <v>809</v>
      </c>
      <c r="J317" s="512"/>
      <c r="K317" s="490" t="s">
        <v>87</v>
      </c>
      <c r="L317" s="877"/>
      <c r="M317" s="483">
        <v>58</v>
      </c>
      <c r="N317" s="910"/>
    </row>
    <row r="318" spans="1:14" x14ac:dyDescent="0.35">
      <c r="A318" s="819" t="s">
        <v>85</v>
      </c>
      <c r="B318" s="892"/>
      <c r="C318" s="866"/>
      <c r="D318" s="906"/>
      <c r="E318" s="908"/>
      <c r="F318" s="694"/>
      <c r="G318" s="797"/>
      <c r="H318" s="686" t="s">
        <v>726</v>
      </c>
      <c r="I318" s="809" t="s">
        <v>809</v>
      </c>
      <c r="J318" s="512"/>
      <c r="K318" s="490" t="s">
        <v>88</v>
      </c>
      <c r="L318" s="877"/>
      <c r="M318" s="483">
        <v>48</v>
      </c>
      <c r="N318" s="910"/>
    </row>
    <row r="319" spans="1:14" x14ac:dyDescent="0.35">
      <c r="A319" s="819" t="s">
        <v>85</v>
      </c>
      <c r="B319" s="892"/>
      <c r="C319" s="866"/>
      <c r="D319" s="906"/>
      <c r="E319" s="908"/>
      <c r="F319" s="694"/>
      <c r="G319" s="797"/>
      <c r="H319" s="686" t="s">
        <v>726</v>
      </c>
      <c r="I319" s="809" t="s">
        <v>809</v>
      </c>
      <c r="J319" s="512"/>
      <c r="K319" s="490" t="s">
        <v>89</v>
      </c>
      <c r="L319" s="877"/>
      <c r="M319" s="483">
        <v>38</v>
      </c>
      <c r="N319" s="910"/>
    </row>
    <row r="320" spans="1:14" x14ac:dyDescent="0.35">
      <c r="A320" s="819" t="s">
        <v>85</v>
      </c>
      <c r="B320" s="892"/>
      <c r="C320" s="866"/>
      <c r="D320" s="906"/>
      <c r="E320" s="908"/>
      <c r="F320" s="685"/>
      <c r="G320" s="796"/>
      <c r="H320" s="686" t="s">
        <v>726</v>
      </c>
      <c r="I320" s="809" t="s">
        <v>809</v>
      </c>
      <c r="J320" s="512"/>
      <c r="K320" s="490" t="s">
        <v>90</v>
      </c>
      <c r="L320" s="877"/>
      <c r="M320" s="483">
        <v>28</v>
      </c>
      <c r="N320" s="910"/>
    </row>
    <row r="321" spans="1:14" ht="16" thickBot="1" x14ac:dyDescent="0.4">
      <c r="A321" s="660" t="s">
        <v>85</v>
      </c>
      <c r="B321" s="893"/>
      <c r="C321" s="875"/>
      <c r="D321" s="907"/>
      <c r="E321" s="909"/>
      <c r="F321" s="696"/>
      <c r="G321" s="799"/>
      <c r="H321" s="697" t="s">
        <v>726</v>
      </c>
      <c r="I321" s="810" t="s">
        <v>809</v>
      </c>
      <c r="J321" s="552"/>
      <c r="K321" s="682" t="s">
        <v>91</v>
      </c>
      <c r="L321" s="901"/>
      <c r="M321" s="555">
        <v>18</v>
      </c>
      <c r="N321" s="911"/>
    </row>
    <row r="322" spans="1:14" x14ac:dyDescent="0.35">
      <c r="A322" s="819" t="s">
        <v>74</v>
      </c>
      <c r="B322" s="863">
        <v>13</v>
      </c>
      <c r="C322" s="865">
        <v>0.25</v>
      </c>
      <c r="D322" s="867">
        <v>261401184.56</v>
      </c>
      <c r="E322" s="867">
        <v>273506958</v>
      </c>
      <c r="F322" s="601">
        <v>35086350</v>
      </c>
      <c r="G322" s="782">
        <v>13.42</v>
      </c>
      <c r="H322" s="485" t="s">
        <v>757</v>
      </c>
      <c r="I322" s="485" t="s">
        <v>814</v>
      </c>
      <c r="J322" s="480"/>
      <c r="K322" s="481" t="s">
        <v>448</v>
      </c>
      <c r="L322" s="478"/>
      <c r="N322" s="853" t="s">
        <v>813</v>
      </c>
    </row>
    <row r="323" spans="1:14" ht="25" customHeight="1" x14ac:dyDescent="0.35">
      <c r="A323" s="819" t="s">
        <v>74</v>
      </c>
      <c r="B323" s="864"/>
      <c r="C323" s="879"/>
      <c r="D323" s="915"/>
      <c r="E323" s="915"/>
      <c r="F323" s="515"/>
      <c r="G323" s="782"/>
      <c r="H323" s="485" t="s">
        <v>757</v>
      </c>
      <c r="I323" s="485" t="s">
        <v>814</v>
      </c>
      <c r="J323" s="480"/>
      <c r="K323" s="490" t="s">
        <v>254</v>
      </c>
      <c r="L323" s="877" t="s">
        <v>35</v>
      </c>
      <c r="M323" s="483">
        <v>1025</v>
      </c>
      <c r="N323" s="854"/>
    </row>
    <row r="324" spans="1:14" ht="30" customHeight="1" x14ac:dyDescent="0.35">
      <c r="A324" s="819" t="s">
        <v>74</v>
      </c>
      <c r="B324" s="864"/>
      <c r="C324" s="879"/>
      <c r="D324" s="915"/>
      <c r="E324" s="915"/>
      <c r="F324" s="515"/>
      <c r="G324" s="782"/>
      <c r="H324" s="485" t="s">
        <v>757</v>
      </c>
      <c r="I324" s="485" t="s">
        <v>814</v>
      </c>
      <c r="J324" s="480"/>
      <c r="K324" s="490" t="s">
        <v>285</v>
      </c>
      <c r="L324" s="877"/>
      <c r="M324" s="483">
        <v>1025</v>
      </c>
      <c r="N324" s="854"/>
    </row>
    <row r="325" spans="1:14" x14ac:dyDescent="0.35">
      <c r="A325" s="819" t="s">
        <v>74</v>
      </c>
      <c r="B325" s="864"/>
      <c r="C325" s="879"/>
      <c r="D325" s="915"/>
      <c r="E325" s="915"/>
      <c r="F325" s="515"/>
      <c r="G325" s="782"/>
      <c r="H325" s="485" t="s">
        <v>757</v>
      </c>
      <c r="I325" s="485" t="s">
        <v>814</v>
      </c>
      <c r="J325" s="480"/>
      <c r="K325" s="490" t="s">
        <v>255</v>
      </c>
      <c r="L325" s="877"/>
      <c r="M325" s="483">
        <v>945</v>
      </c>
      <c r="N325" s="854"/>
    </row>
    <row r="326" spans="1:14" x14ac:dyDescent="0.35">
      <c r="A326" s="819" t="s">
        <v>74</v>
      </c>
      <c r="B326" s="864"/>
      <c r="C326" s="879"/>
      <c r="D326" s="915"/>
      <c r="E326" s="915"/>
      <c r="F326" s="515"/>
      <c r="G326" s="782"/>
      <c r="H326" s="485" t="s">
        <v>757</v>
      </c>
      <c r="I326" s="485" t="s">
        <v>814</v>
      </c>
      <c r="J326" s="480"/>
      <c r="K326" s="490" t="s">
        <v>256</v>
      </c>
      <c r="L326" s="877"/>
      <c r="M326" s="483">
        <v>1095</v>
      </c>
      <c r="N326" s="854"/>
    </row>
    <row r="327" spans="1:14" ht="31" x14ac:dyDescent="0.35">
      <c r="A327" s="819" t="s">
        <v>74</v>
      </c>
      <c r="B327" s="864"/>
      <c r="C327" s="879"/>
      <c r="D327" s="915"/>
      <c r="E327" s="915"/>
      <c r="F327" s="515"/>
      <c r="G327" s="782"/>
      <c r="H327" s="485" t="s">
        <v>757</v>
      </c>
      <c r="I327" s="485" t="s">
        <v>814</v>
      </c>
      <c r="J327" s="480"/>
      <c r="K327" s="490" t="s">
        <v>552</v>
      </c>
      <c r="L327" s="884"/>
      <c r="M327" s="483">
        <v>1745</v>
      </c>
      <c r="N327" s="522" t="s">
        <v>68</v>
      </c>
    </row>
    <row r="328" spans="1:14" x14ac:dyDescent="0.35">
      <c r="A328" s="819" t="s">
        <v>74</v>
      </c>
      <c r="B328" s="864"/>
      <c r="C328" s="879"/>
      <c r="D328" s="915"/>
      <c r="E328" s="915"/>
      <c r="F328" s="609">
        <v>8308620</v>
      </c>
      <c r="G328" s="782">
        <v>3.18</v>
      </c>
      <c r="H328" s="485" t="s">
        <v>757</v>
      </c>
      <c r="I328" s="485" t="s">
        <v>812</v>
      </c>
      <c r="J328" s="480"/>
      <c r="K328" s="596" t="s">
        <v>10</v>
      </c>
      <c r="L328" s="589" t="s">
        <v>35</v>
      </c>
      <c r="M328" s="545">
        <v>310</v>
      </c>
      <c r="N328" s="546"/>
    </row>
    <row r="329" spans="1:14" x14ac:dyDescent="0.35">
      <c r="A329" s="819" t="s">
        <v>74</v>
      </c>
      <c r="B329" s="864"/>
      <c r="C329" s="879"/>
      <c r="D329" s="915"/>
      <c r="E329" s="915"/>
      <c r="F329" s="609">
        <v>20904750</v>
      </c>
      <c r="G329" s="782">
        <v>8</v>
      </c>
      <c r="H329" s="485" t="s">
        <v>757</v>
      </c>
      <c r="I329" s="485" t="s">
        <v>732</v>
      </c>
      <c r="J329" s="480"/>
      <c r="K329" s="499" t="s">
        <v>76</v>
      </c>
      <c r="L329" s="482"/>
      <c r="N329" s="484"/>
    </row>
    <row r="330" spans="1:14" x14ac:dyDescent="0.35">
      <c r="A330" s="819" t="s">
        <v>74</v>
      </c>
      <c r="B330" s="864"/>
      <c r="C330" s="879"/>
      <c r="D330" s="915"/>
      <c r="E330" s="915"/>
      <c r="F330" s="515"/>
      <c r="G330" s="782"/>
      <c r="H330" s="485" t="s">
        <v>757</v>
      </c>
      <c r="I330" s="485" t="s">
        <v>732</v>
      </c>
      <c r="J330" s="480"/>
      <c r="K330" s="490" t="s">
        <v>258</v>
      </c>
      <c r="L330" s="877" t="s">
        <v>35</v>
      </c>
      <c r="M330" s="483">
        <v>25</v>
      </c>
      <c r="N330" s="484" t="s">
        <v>813</v>
      </c>
    </row>
    <row r="331" spans="1:14" x14ac:dyDescent="0.35">
      <c r="A331" s="819" t="s">
        <v>74</v>
      </c>
      <c r="B331" s="864"/>
      <c r="C331" s="879"/>
      <c r="D331" s="915"/>
      <c r="E331" s="915"/>
      <c r="F331" s="515"/>
      <c r="G331" s="782"/>
      <c r="H331" s="485" t="s">
        <v>757</v>
      </c>
      <c r="I331" s="485" t="s">
        <v>732</v>
      </c>
      <c r="J331" s="480"/>
      <c r="K331" s="490" t="s">
        <v>259</v>
      </c>
      <c r="L331" s="877"/>
      <c r="M331" s="483">
        <v>60</v>
      </c>
      <c r="N331" s="484"/>
    </row>
    <row r="332" spans="1:14" x14ac:dyDescent="0.35">
      <c r="A332" s="819" t="s">
        <v>74</v>
      </c>
      <c r="B332" s="864"/>
      <c r="C332" s="879"/>
      <c r="D332" s="915"/>
      <c r="E332" s="915"/>
      <c r="F332" s="515"/>
      <c r="G332" s="782"/>
      <c r="H332" s="485" t="s">
        <v>757</v>
      </c>
      <c r="I332" s="485" t="s">
        <v>732</v>
      </c>
      <c r="J332" s="480"/>
      <c r="K332" s="490" t="s">
        <v>260</v>
      </c>
      <c r="L332" s="877"/>
      <c r="M332" s="483">
        <v>25</v>
      </c>
      <c r="N332" s="484"/>
    </row>
    <row r="333" spans="1:14" x14ac:dyDescent="0.35">
      <c r="A333" s="819" t="s">
        <v>74</v>
      </c>
      <c r="B333" s="864"/>
      <c r="C333" s="879"/>
      <c r="D333" s="915"/>
      <c r="E333" s="915"/>
      <c r="F333" s="515">
        <v>33242400</v>
      </c>
      <c r="G333" s="782">
        <v>12.72</v>
      </c>
      <c r="H333" s="485" t="s">
        <v>757</v>
      </c>
      <c r="I333" s="485" t="s">
        <v>722</v>
      </c>
      <c r="J333" s="480"/>
      <c r="K333" s="588" t="s">
        <v>449</v>
      </c>
      <c r="L333" s="589" t="s">
        <v>35</v>
      </c>
      <c r="M333" s="545">
        <v>108</v>
      </c>
      <c r="N333" s="678" t="s">
        <v>13</v>
      </c>
    </row>
    <row r="334" spans="1:14" ht="31" x14ac:dyDescent="0.35">
      <c r="A334" s="819" t="s">
        <v>74</v>
      </c>
      <c r="B334" s="864"/>
      <c r="C334" s="879"/>
      <c r="D334" s="915"/>
      <c r="E334" s="915"/>
      <c r="F334" s="515">
        <v>4001400</v>
      </c>
      <c r="G334" s="782">
        <v>1.53</v>
      </c>
      <c r="H334" s="485" t="s">
        <v>757</v>
      </c>
      <c r="I334" s="485" t="s">
        <v>729</v>
      </c>
      <c r="J334" s="480"/>
      <c r="K334" s="596" t="s">
        <v>11</v>
      </c>
      <c r="L334" s="590" t="s">
        <v>34</v>
      </c>
      <c r="M334" s="545" t="s">
        <v>78</v>
      </c>
      <c r="N334" s="546"/>
    </row>
    <row r="335" spans="1:14" x14ac:dyDescent="0.35">
      <c r="A335" s="819" t="s">
        <v>74</v>
      </c>
      <c r="B335" s="864"/>
      <c r="C335" s="879"/>
      <c r="D335" s="915"/>
      <c r="E335" s="915"/>
      <c r="F335" s="515">
        <v>1795500</v>
      </c>
      <c r="G335" s="782">
        <v>0.69</v>
      </c>
      <c r="H335" s="485" t="s">
        <v>757</v>
      </c>
      <c r="I335" s="485" t="s">
        <v>729</v>
      </c>
      <c r="J335" s="480"/>
      <c r="K335" s="588" t="s">
        <v>450</v>
      </c>
      <c r="L335" s="589" t="s">
        <v>35</v>
      </c>
      <c r="M335" s="545">
        <v>100</v>
      </c>
      <c r="N335" s="678" t="s">
        <v>777</v>
      </c>
    </row>
    <row r="336" spans="1:14" ht="60.5" customHeight="1" x14ac:dyDescent="0.35">
      <c r="A336" s="819" t="s">
        <v>74</v>
      </c>
      <c r="B336" s="864"/>
      <c r="C336" s="879"/>
      <c r="D336" s="915"/>
      <c r="E336" s="915"/>
      <c r="F336" s="515">
        <v>8000000</v>
      </c>
      <c r="G336" s="782">
        <v>3.06</v>
      </c>
      <c r="H336" s="485" t="s">
        <v>757</v>
      </c>
      <c r="I336" s="485" t="s">
        <v>728</v>
      </c>
      <c r="J336" s="480"/>
      <c r="K336" s="588" t="s">
        <v>451</v>
      </c>
      <c r="L336" s="590" t="s">
        <v>34</v>
      </c>
      <c r="M336" s="545" t="s">
        <v>79</v>
      </c>
      <c r="N336" s="546"/>
    </row>
    <row r="337" spans="1:14" ht="72.5" customHeight="1" x14ac:dyDescent="0.35">
      <c r="A337" s="819" t="s">
        <v>74</v>
      </c>
      <c r="B337" s="864"/>
      <c r="C337" s="879"/>
      <c r="D337" s="915"/>
      <c r="E337" s="915"/>
      <c r="F337" s="515">
        <v>5817420</v>
      </c>
      <c r="G337" s="782">
        <v>2.23</v>
      </c>
      <c r="H337" s="485" t="s">
        <v>759</v>
      </c>
      <c r="I337" s="485" t="s">
        <v>811</v>
      </c>
      <c r="J337" s="480"/>
      <c r="K337" s="499" t="s">
        <v>824</v>
      </c>
      <c r="L337" s="482" t="s">
        <v>35</v>
      </c>
      <c r="M337" s="680" t="s">
        <v>778</v>
      </c>
      <c r="N337" s="484"/>
    </row>
    <row r="338" spans="1:14" ht="31" x14ac:dyDescent="0.35">
      <c r="A338" s="819" t="s">
        <v>74</v>
      </c>
      <c r="B338" s="864"/>
      <c r="C338" s="879"/>
      <c r="D338" s="915"/>
      <c r="E338" s="915"/>
      <c r="F338" s="515">
        <v>66690000</v>
      </c>
      <c r="G338" s="782">
        <v>25.51</v>
      </c>
      <c r="H338" s="485" t="s">
        <v>726</v>
      </c>
      <c r="I338" s="485" t="s">
        <v>730</v>
      </c>
      <c r="J338" s="480"/>
      <c r="K338" s="596" t="s">
        <v>286</v>
      </c>
      <c r="L338" s="589" t="s">
        <v>35</v>
      </c>
      <c r="M338" s="545" t="s">
        <v>80</v>
      </c>
      <c r="N338" s="546" t="s">
        <v>813</v>
      </c>
    </row>
    <row r="339" spans="1:14" x14ac:dyDescent="0.35">
      <c r="A339" s="819" t="s">
        <v>74</v>
      </c>
      <c r="B339" s="864"/>
      <c r="C339" s="879"/>
      <c r="D339" s="915"/>
      <c r="E339" s="915"/>
      <c r="F339" s="515"/>
      <c r="G339" s="782"/>
      <c r="H339" s="485" t="s">
        <v>726</v>
      </c>
      <c r="I339" s="485" t="s">
        <v>726</v>
      </c>
      <c r="J339" s="480"/>
      <c r="K339" s="502" t="s">
        <v>81</v>
      </c>
      <c r="L339" s="487"/>
      <c r="M339" s="488"/>
      <c r="N339" s="489"/>
    </row>
    <row r="340" spans="1:14" x14ac:dyDescent="0.35">
      <c r="A340" s="819" t="s">
        <v>74</v>
      </c>
      <c r="B340" s="864"/>
      <c r="C340" s="879"/>
      <c r="D340" s="915"/>
      <c r="E340" s="915"/>
      <c r="F340" s="515">
        <v>23700600</v>
      </c>
      <c r="G340" s="782">
        <v>9.07</v>
      </c>
      <c r="H340" s="485" t="s">
        <v>726</v>
      </c>
      <c r="I340" s="485" t="s">
        <v>812</v>
      </c>
      <c r="J340" s="480"/>
      <c r="K340" s="490" t="s">
        <v>246</v>
      </c>
      <c r="L340" s="877" t="s">
        <v>35</v>
      </c>
      <c r="M340" s="483">
        <v>300</v>
      </c>
      <c r="N340" s="484"/>
    </row>
    <row r="341" spans="1:14" x14ac:dyDescent="0.35">
      <c r="A341" s="819" t="s">
        <v>74</v>
      </c>
      <c r="B341" s="864"/>
      <c r="C341" s="879"/>
      <c r="D341" s="915"/>
      <c r="E341" s="915"/>
      <c r="F341" s="515">
        <v>24490600</v>
      </c>
      <c r="G341" s="782">
        <v>9.3699999999999992</v>
      </c>
      <c r="H341" s="485" t="s">
        <v>726</v>
      </c>
      <c r="I341" s="485" t="s">
        <v>809</v>
      </c>
      <c r="J341" s="480"/>
      <c r="K341" s="534" t="s">
        <v>247</v>
      </c>
      <c r="L341" s="884"/>
      <c r="M341" s="497" t="s">
        <v>779</v>
      </c>
      <c r="N341" s="498" t="s">
        <v>813</v>
      </c>
    </row>
    <row r="342" spans="1:14" x14ac:dyDescent="0.35">
      <c r="A342" s="819" t="s">
        <v>74</v>
      </c>
      <c r="B342" s="864"/>
      <c r="C342" s="879"/>
      <c r="D342" s="915"/>
      <c r="E342" s="915"/>
      <c r="F342" s="605">
        <v>49275440</v>
      </c>
      <c r="G342" s="787">
        <v>18.850000000000001</v>
      </c>
      <c r="H342" s="606" t="s">
        <v>757</v>
      </c>
      <c r="I342" s="485" t="s">
        <v>728</v>
      </c>
      <c r="J342" s="480"/>
      <c r="K342" s="499" t="s">
        <v>83</v>
      </c>
      <c r="L342" s="487"/>
      <c r="N342" s="484"/>
    </row>
    <row r="343" spans="1:14" ht="31" x14ac:dyDescent="0.35">
      <c r="A343" s="819" t="s">
        <v>74</v>
      </c>
      <c r="B343" s="864"/>
      <c r="C343" s="879"/>
      <c r="D343" s="915"/>
      <c r="E343" s="915"/>
      <c r="F343" s="515"/>
      <c r="G343" s="787"/>
      <c r="H343" s="606" t="s">
        <v>757</v>
      </c>
      <c r="I343" s="485" t="s">
        <v>728</v>
      </c>
      <c r="J343" s="480"/>
      <c r="K343" s="490" t="s">
        <v>243</v>
      </c>
      <c r="L343" s="877" t="s">
        <v>35</v>
      </c>
      <c r="M343" s="483" t="s">
        <v>82</v>
      </c>
      <c r="N343" s="484"/>
    </row>
    <row r="344" spans="1:14" ht="31" x14ac:dyDescent="0.35">
      <c r="A344" s="819" t="s">
        <v>74</v>
      </c>
      <c r="B344" s="864"/>
      <c r="C344" s="879"/>
      <c r="D344" s="915"/>
      <c r="E344" s="915"/>
      <c r="F344" s="515"/>
      <c r="G344" s="787"/>
      <c r="H344" s="606" t="s">
        <v>757</v>
      </c>
      <c r="I344" s="485" t="s">
        <v>728</v>
      </c>
      <c r="J344" s="480"/>
      <c r="K344" s="490" t="s">
        <v>244</v>
      </c>
      <c r="L344" s="877"/>
      <c r="M344" s="483" t="s">
        <v>458</v>
      </c>
      <c r="N344" s="484"/>
    </row>
    <row r="345" spans="1:14" ht="31" x14ac:dyDescent="0.35">
      <c r="A345" s="819" t="s">
        <v>74</v>
      </c>
      <c r="B345" s="864"/>
      <c r="C345" s="879"/>
      <c r="D345" s="915"/>
      <c r="E345" s="915"/>
      <c r="F345" s="515"/>
      <c r="G345" s="787"/>
      <c r="H345" s="606" t="s">
        <v>757</v>
      </c>
      <c r="I345" s="485" t="s">
        <v>728</v>
      </c>
      <c r="J345" s="480"/>
      <c r="K345" s="490" t="s">
        <v>245</v>
      </c>
      <c r="L345" s="884"/>
      <c r="M345" s="483">
        <v>60</v>
      </c>
      <c r="N345" s="529" t="s">
        <v>780</v>
      </c>
    </row>
    <row r="346" spans="1:14" ht="31" x14ac:dyDescent="0.35">
      <c r="A346" s="819" t="s">
        <v>74</v>
      </c>
      <c r="B346" s="864"/>
      <c r="C346" s="879"/>
      <c r="D346" s="915"/>
      <c r="E346" s="915"/>
      <c r="F346" s="605">
        <v>20186280</v>
      </c>
      <c r="G346" s="787">
        <v>7.72</v>
      </c>
      <c r="H346" s="606" t="s">
        <v>757</v>
      </c>
      <c r="I346" s="485" t="s">
        <v>722</v>
      </c>
      <c r="J346" s="480"/>
      <c r="K346" s="502" t="s">
        <v>261</v>
      </c>
      <c r="L346" s="487"/>
      <c r="M346" s="488"/>
      <c r="N346" s="484"/>
    </row>
    <row r="347" spans="1:14" x14ac:dyDescent="0.35">
      <c r="A347" s="819" t="s">
        <v>74</v>
      </c>
      <c r="B347" s="864"/>
      <c r="C347" s="879"/>
      <c r="D347" s="915"/>
      <c r="E347" s="915"/>
      <c r="F347" s="515"/>
      <c r="G347" s="787"/>
      <c r="H347" s="606" t="s">
        <v>757</v>
      </c>
      <c r="I347" s="485" t="s">
        <v>722</v>
      </c>
      <c r="J347" s="480"/>
      <c r="K347" s="490" t="s">
        <v>248</v>
      </c>
      <c r="L347" s="877" t="s">
        <v>35</v>
      </c>
      <c r="M347" s="483">
        <v>600</v>
      </c>
      <c r="N347" s="484"/>
    </row>
    <row r="348" spans="1:14" ht="31" x14ac:dyDescent="0.35">
      <c r="A348" s="819" t="s">
        <v>74</v>
      </c>
      <c r="B348" s="864"/>
      <c r="C348" s="879"/>
      <c r="D348" s="915"/>
      <c r="E348" s="915"/>
      <c r="F348" s="515"/>
      <c r="G348" s="787"/>
      <c r="H348" s="606" t="s">
        <v>757</v>
      </c>
      <c r="I348" s="485" t="s">
        <v>722</v>
      </c>
      <c r="J348" s="480"/>
      <c r="K348" s="490" t="s">
        <v>249</v>
      </c>
      <c r="L348" s="877"/>
      <c r="M348" s="483" t="s">
        <v>84</v>
      </c>
      <c r="N348" s="484"/>
    </row>
    <row r="349" spans="1:14" ht="46.5" x14ac:dyDescent="0.35">
      <c r="A349" s="819" t="s">
        <v>74</v>
      </c>
      <c r="B349" s="864"/>
      <c r="C349" s="879"/>
      <c r="D349" s="915"/>
      <c r="E349" s="915"/>
      <c r="F349" s="515"/>
      <c r="G349" s="787"/>
      <c r="H349" s="606" t="s">
        <v>757</v>
      </c>
      <c r="I349" s="485" t="s">
        <v>722</v>
      </c>
      <c r="J349" s="480"/>
      <c r="K349" s="490" t="s">
        <v>250</v>
      </c>
      <c r="L349" s="877"/>
      <c r="M349" s="483" t="s">
        <v>781</v>
      </c>
      <c r="N349" s="484"/>
    </row>
    <row r="350" spans="1:14" x14ac:dyDescent="0.35">
      <c r="A350" s="819" t="s">
        <v>74</v>
      </c>
      <c r="B350" s="864"/>
      <c r="C350" s="879"/>
      <c r="D350" s="915"/>
      <c r="E350" s="915"/>
      <c r="F350" s="515"/>
      <c r="G350" s="787"/>
      <c r="H350" s="606" t="s">
        <v>757</v>
      </c>
      <c r="I350" s="485" t="s">
        <v>722</v>
      </c>
      <c r="J350" s="480"/>
      <c r="K350" s="534" t="s">
        <v>782</v>
      </c>
      <c r="L350" s="884"/>
      <c r="M350" s="497">
        <v>60</v>
      </c>
      <c r="N350" s="498"/>
    </row>
    <row r="351" spans="1:14" ht="31" x14ac:dyDescent="0.35">
      <c r="A351" s="819" t="s">
        <v>74</v>
      </c>
      <c r="B351" s="864"/>
      <c r="C351" s="879"/>
      <c r="D351" s="915"/>
      <c r="E351" s="915"/>
      <c r="F351" s="515">
        <v>5982600</v>
      </c>
      <c r="G351" s="787">
        <v>2.29</v>
      </c>
      <c r="H351" s="606" t="s">
        <v>770</v>
      </c>
      <c r="I351" s="485" t="s">
        <v>724</v>
      </c>
      <c r="J351" s="480"/>
      <c r="K351" s="698" t="s">
        <v>783</v>
      </c>
      <c r="L351" s="902" t="s">
        <v>34</v>
      </c>
      <c r="N351" s="861" t="s">
        <v>813</v>
      </c>
    </row>
    <row r="352" spans="1:14" x14ac:dyDescent="0.35">
      <c r="A352" s="819" t="s">
        <v>74</v>
      </c>
      <c r="B352" s="912"/>
      <c r="C352" s="857"/>
      <c r="D352" s="915"/>
      <c r="E352" s="915"/>
      <c r="F352" s="515"/>
      <c r="G352" s="787"/>
      <c r="H352" s="606" t="s">
        <v>770</v>
      </c>
      <c r="I352" s="485" t="s">
        <v>724</v>
      </c>
      <c r="J352" s="480"/>
      <c r="K352" s="548" t="s">
        <v>784</v>
      </c>
      <c r="L352" s="886"/>
      <c r="M352" s="483">
        <v>200</v>
      </c>
      <c r="N352" s="854"/>
    </row>
    <row r="353" spans="1:14" x14ac:dyDescent="0.35">
      <c r="A353" s="819" t="s">
        <v>74</v>
      </c>
      <c r="B353" s="912"/>
      <c r="C353" s="857"/>
      <c r="D353" s="915"/>
      <c r="E353" s="915"/>
      <c r="F353" s="515"/>
      <c r="G353" s="787"/>
      <c r="H353" s="606" t="s">
        <v>770</v>
      </c>
      <c r="I353" s="485" t="s">
        <v>724</v>
      </c>
      <c r="J353" s="480"/>
      <c r="K353" s="699" t="s">
        <v>785</v>
      </c>
      <c r="L353" s="886"/>
      <c r="M353" s="526">
        <v>100</v>
      </c>
      <c r="N353" s="854"/>
    </row>
    <row r="354" spans="1:14" ht="16" thickBot="1" x14ac:dyDescent="0.4">
      <c r="A354" s="820" t="s">
        <v>74</v>
      </c>
      <c r="B354" s="913"/>
      <c r="C354" s="914"/>
      <c r="D354" s="916"/>
      <c r="E354" s="916"/>
      <c r="F354" s="515"/>
      <c r="G354" s="783"/>
      <c r="H354" s="506" t="s">
        <v>770</v>
      </c>
      <c r="I354" s="506" t="s">
        <v>724</v>
      </c>
      <c r="J354" s="480"/>
      <c r="K354" s="548" t="s">
        <v>786</v>
      </c>
      <c r="L354" s="903"/>
      <c r="M354" s="701">
        <v>75</v>
      </c>
      <c r="N354" s="859"/>
    </row>
    <row r="355" spans="1:14" ht="46.5" x14ac:dyDescent="0.35">
      <c r="A355" s="819" t="s">
        <v>131</v>
      </c>
      <c r="B355" s="863">
        <v>4</v>
      </c>
      <c r="C355" s="865">
        <v>0.14000000000000001</v>
      </c>
      <c r="D355" s="867">
        <v>500000000</v>
      </c>
      <c r="E355" s="881">
        <v>399000000</v>
      </c>
      <c r="F355" s="702">
        <v>187500000</v>
      </c>
      <c r="G355" s="779">
        <v>37.5</v>
      </c>
      <c r="H355" s="703" t="s">
        <v>757</v>
      </c>
      <c r="I355" s="564" t="s">
        <v>722</v>
      </c>
      <c r="J355" s="536"/>
      <c r="K355" s="704" t="s">
        <v>761</v>
      </c>
      <c r="L355" s="905" t="s">
        <v>35</v>
      </c>
      <c r="M355" s="538">
        <v>200</v>
      </c>
      <c r="N355" s="539"/>
    </row>
    <row r="356" spans="1:14" x14ac:dyDescent="0.35">
      <c r="A356" s="819" t="s">
        <v>131</v>
      </c>
      <c r="B356" s="864"/>
      <c r="C356" s="904"/>
      <c r="D356" s="897"/>
      <c r="E356" s="882"/>
      <c r="F356" s="705"/>
      <c r="G356" s="777"/>
      <c r="H356" s="703" t="s">
        <v>757</v>
      </c>
      <c r="I356" s="564" t="s">
        <v>722</v>
      </c>
      <c r="J356" s="512"/>
      <c r="K356" s="706" t="s">
        <v>562</v>
      </c>
      <c r="L356" s="886"/>
      <c r="M356" s="483">
        <v>190</v>
      </c>
      <c r="N356" s="484"/>
    </row>
    <row r="357" spans="1:14" x14ac:dyDescent="0.35">
      <c r="A357" s="819" t="s">
        <v>131</v>
      </c>
      <c r="B357" s="864"/>
      <c r="C357" s="904"/>
      <c r="D357" s="897"/>
      <c r="E357" s="882"/>
      <c r="F357" s="705"/>
      <c r="G357" s="777"/>
      <c r="H357" s="703" t="s">
        <v>757</v>
      </c>
      <c r="I357" s="564" t="s">
        <v>722</v>
      </c>
      <c r="J357" s="512"/>
      <c r="K357" s="707" t="s">
        <v>563</v>
      </c>
      <c r="L357" s="886"/>
      <c r="M357" s="483">
        <v>120</v>
      </c>
      <c r="N357" s="484"/>
    </row>
    <row r="358" spans="1:14" x14ac:dyDescent="0.35">
      <c r="A358" s="819" t="s">
        <v>131</v>
      </c>
      <c r="B358" s="864"/>
      <c r="C358" s="904"/>
      <c r="D358" s="897"/>
      <c r="E358" s="882"/>
      <c r="F358" s="705"/>
      <c r="G358" s="777"/>
      <c r="H358" s="703" t="s">
        <v>757</v>
      </c>
      <c r="I358" s="564" t="s">
        <v>722</v>
      </c>
      <c r="J358" s="512"/>
      <c r="K358" s="707" t="s">
        <v>564</v>
      </c>
      <c r="L358" s="886"/>
      <c r="M358" s="483">
        <v>170</v>
      </c>
      <c r="N358" s="484"/>
    </row>
    <row r="359" spans="1:14" x14ac:dyDescent="0.35">
      <c r="A359" s="819" t="s">
        <v>131</v>
      </c>
      <c r="B359" s="864"/>
      <c r="C359" s="904"/>
      <c r="D359" s="897"/>
      <c r="E359" s="882"/>
      <c r="F359" s="705"/>
      <c r="G359" s="777"/>
      <c r="H359" s="703" t="s">
        <v>757</v>
      </c>
      <c r="I359" s="564" t="s">
        <v>722</v>
      </c>
      <c r="J359" s="512"/>
      <c r="K359" s="707" t="s">
        <v>565</v>
      </c>
      <c r="L359" s="886"/>
      <c r="M359" s="483">
        <v>150</v>
      </c>
      <c r="N359" s="484"/>
    </row>
    <row r="360" spans="1:14" ht="46.5" x14ac:dyDescent="0.35">
      <c r="A360" s="819" t="s">
        <v>131</v>
      </c>
      <c r="B360" s="864"/>
      <c r="C360" s="904"/>
      <c r="D360" s="897"/>
      <c r="E360" s="882"/>
      <c r="F360" s="705"/>
      <c r="G360" s="777"/>
      <c r="H360" s="703" t="s">
        <v>757</v>
      </c>
      <c r="I360" s="564" t="s">
        <v>722</v>
      </c>
      <c r="J360" s="512"/>
      <c r="K360" s="708" t="s">
        <v>566</v>
      </c>
      <c r="L360" s="886"/>
      <c r="M360" s="483">
        <v>120</v>
      </c>
      <c r="N360" s="484"/>
    </row>
    <row r="361" spans="1:14" ht="46.5" x14ac:dyDescent="0.35">
      <c r="A361" s="819" t="s">
        <v>131</v>
      </c>
      <c r="B361" s="864"/>
      <c r="C361" s="904"/>
      <c r="D361" s="897"/>
      <c r="E361" s="882"/>
      <c r="F361" s="705"/>
      <c r="G361" s="777"/>
      <c r="H361" s="703" t="s">
        <v>757</v>
      </c>
      <c r="I361" s="564" t="s">
        <v>722</v>
      </c>
      <c r="J361" s="512"/>
      <c r="K361" s="709" t="s">
        <v>567</v>
      </c>
      <c r="L361" s="887"/>
      <c r="M361" s="483">
        <v>90</v>
      </c>
      <c r="N361" s="484"/>
    </row>
    <row r="362" spans="1:14" ht="31" x14ac:dyDescent="0.35">
      <c r="A362" s="819" t="s">
        <v>131</v>
      </c>
      <c r="B362" s="864"/>
      <c r="C362" s="866"/>
      <c r="D362" s="866"/>
      <c r="E362" s="882"/>
      <c r="F362" s="710">
        <v>91000000</v>
      </c>
      <c r="G362" s="779">
        <v>18.2</v>
      </c>
      <c r="H362" s="703" t="s">
        <v>757</v>
      </c>
      <c r="I362" s="564" t="s">
        <v>732</v>
      </c>
      <c r="J362" s="512"/>
      <c r="K362" s="588" t="s">
        <v>401</v>
      </c>
      <c r="L362" s="589" t="s">
        <v>35</v>
      </c>
      <c r="M362" s="545">
        <v>80</v>
      </c>
      <c r="N362" s="546"/>
    </row>
    <row r="363" spans="1:14" x14ac:dyDescent="0.35">
      <c r="A363" s="819" t="s">
        <v>131</v>
      </c>
      <c r="B363" s="864"/>
      <c r="C363" s="866"/>
      <c r="D363" s="866"/>
      <c r="E363" s="882"/>
      <c r="F363" s="663">
        <v>50000000</v>
      </c>
      <c r="G363" s="784">
        <v>10</v>
      </c>
      <c r="H363" s="541" t="s">
        <v>723</v>
      </c>
      <c r="I363" s="564" t="s">
        <v>723</v>
      </c>
      <c r="J363" s="512"/>
      <c r="K363" s="499" t="s">
        <v>252</v>
      </c>
      <c r="L363" s="500"/>
      <c r="M363" s="811"/>
      <c r="N363" s="812"/>
    </row>
    <row r="364" spans="1:14" x14ac:dyDescent="0.35">
      <c r="A364" s="819" t="s">
        <v>131</v>
      </c>
      <c r="B364" s="864"/>
      <c r="C364" s="866"/>
      <c r="D364" s="866"/>
      <c r="E364" s="882"/>
      <c r="F364" s="705"/>
      <c r="G364" s="777"/>
      <c r="H364" s="541" t="s">
        <v>723</v>
      </c>
      <c r="I364" s="564" t="s">
        <v>732</v>
      </c>
      <c r="J364" s="512"/>
      <c r="K364" s="490" t="s">
        <v>251</v>
      </c>
      <c r="L364" s="877" t="s">
        <v>35</v>
      </c>
      <c r="M364" s="483">
        <v>220</v>
      </c>
      <c r="N364" s="484"/>
    </row>
    <row r="365" spans="1:14" x14ac:dyDescent="0.35">
      <c r="A365" s="819" t="s">
        <v>131</v>
      </c>
      <c r="B365" s="864"/>
      <c r="C365" s="866"/>
      <c r="D365" s="866"/>
      <c r="E365" s="882"/>
      <c r="F365" s="705"/>
      <c r="G365" s="777"/>
      <c r="H365" s="541" t="s">
        <v>723</v>
      </c>
      <c r="I365" s="564" t="s">
        <v>812</v>
      </c>
      <c r="J365" s="512"/>
      <c r="K365" s="490" t="s">
        <v>253</v>
      </c>
      <c r="L365" s="884"/>
      <c r="M365" s="483" t="s">
        <v>132</v>
      </c>
      <c r="N365" s="484"/>
    </row>
    <row r="366" spans="1:14" ht="16" thickBot="1" x14ac:dyDescent="0.4">
      <c r="A366" s="820" t="s">
        <v>131</v>
      </c>
      <c r="B366" s="878"/>
      <c r="C366" s="875"/>
      <c r="D366" s="875"/>
      <c r="E366" s="883"/>
      <c r="F366" s="711">
        <v>171500000</v>
      </c>
      <c r="G366" s="800">
        <v>34.299999999999997</v>
      </c>
      <c r="H366" s="712" t="s">
        <v>726</v>
      </c>
      <c r="I366" s="826" t="s">
        <v>811</v>
      </c>
      <c r="J366" s="552"/>
      <c r="K366" s="508" t="s">
        <v>4</v>
      </c>
      <c r="L366" s="638" t="s">
        <v>35</v>
      </c>
      <c r="M366" s="509">
        <v>55</v>
      </c>
      <c r="N366" s="510"/>
    </row>
    <row r="367" spans="1:14" ht="31" x14ac:dyDescent="0.35">
      <c r="A367" s="819" t="s">
        <v>220</v>
      </c>
      <c r="B367" s="863">
        <v>2</v>
      </c>
      <c r="C367" s="895">
        <v>0.28000000000000003</v>
      </c>
      <c r="D367" s="894">
        <v>559159865</v>
      </c>
      <c r="E367" s="894">
        <v>447327892.5</v>
      </c>
      <c r="F367" s="601">
        <v>513007780</v>
      </c>
      <c r="G367" s="786">
        <v>91.75</v>
      </c>
      <c r="H367" s="602" t="s">
        <v>770</v>
      </c>
      <c r="I367" s="602" t="s">
        <v>731</v>
      </c>
      <c r="J367" s="536"/>
      <c r="K367" s="636" t="s">
        <v>232</v>
      </c>
      <c r="L367" s="898" t="s">
        <v>34</v>
      </c>
      <c r="M367" s="713"/>
      <c r="N367" s="484"/>
    </row>
    <row r="368" spans="1:14" x14ac:dyDescent="0.35">
      <c r="A368" s="819" t="s">
        <v>220</v>
      </c>
      <c r="B368" s="864"/>
      <c r="C368" s="868"/>
      <c r="D368" s="868"/>
      <c r="E368" s="868"/>
      <c r="F368" s="515"/>
      <c r="G368" s="782"/>
      <c r="H368" s="485" t="s">
        <v>770</v>
      </c>
      <c r="I368" s="485" t="s">
        <v>731</v>
      </c>
      <c r="J368" s="512"/>
      <c r="K368" s="490" t="s">
        <v>230</v>
      </c>
      <c r="L368" s="899"/>
      <c r="M368" s="514">
        <v>59</v>
      </c>
      <c r="N368" s="484"/>
    </row>
    <row r="369" spans="1:14" x14ac:dyDescent="0.35">
      <c r="A369" s="819" t="s">
        <v>220</v>
      </c>
      <c r="B369" s="864"/>
      <c r="C369" s="868"/>
      <c r="D369" s="868"/>
      <c r="E369" s="868"/>
      <c r="F369" s="515"/>
      <c r="G369" s="782"/>
      <c r="H369" s="485" t="s">
        <v>770</v>
      </c>
      <c r="I369" s="485" t="s">
        <v>731</v>
      </c>
      <c r="J369" s="512"/>
      <c r="K369" s="490" t="s">
        <v>231</v>
      </c>
      <c r="L369" s="900"/>
      <c r="M369" s="514">
        <v>91.92</v>
      </c>
      <c r="N369" s="484" t="s">
        <v>813</v>
      </c>
    </row>
    <row r="370" spans="1:14" x14ac:dyDescent="0.35">
      <c r="A370" s="819" t="s">
        <v>220</v>
      </c>
      <c r="B370" s="864"/>
      <c r="C370" s="868"/>
      <c r="D370" s="868"/>
      <c r="E370" s="868"/>
      <c r="F370" s="609">
        <v>46152085.600000001</v>
      </c>
      <c r="G370" s="782">
        <v>8.25</v>
      </c>
      <c r="H370" s="485" t="s">
        <v>726</v>
      </c>
      <c r="I370" s="485" t="s">
        <v>759</v>
      </c>
      <c r="J370" s="512"/>
      <c r="K370" s="714" t="s">
        <v>234</v>
      </c>
      <c r="L370" s="715"/>
      <c r="M370" s="716"/>
      <c r="N370" s="717"/>
    </row>
    <row r="371" spans="1:14" x14ac:dyDescent="0.35">
      <c r="A371" s="819" t="s">
        <v>220</v>
      </c>
      <c r="B371" s="864"/>
      <c r="C371" s="868"/>
      <c r="D371" s="868"/>
      <c r="E371" s="868"/>
      <c r="F371" s="609"/>
      <c r="G371" s="782"/>
      <c r="H371" s="485" t="s">
        <v>726</v>
      </c>
      <c r="I371" s="485" t="s">
        <v>759</v>
      </c>
      <c r="J371" s="512"/>
      <c r="K371" s="490" t="s">
        <v>790</v>
      </c>
      <c r="L371" s="877" t="s">
        <v>35</v>
      </c>
      <c r="M371" s="718" t="s">
        <v>787</v>
      </c>
      <c r="N371" s="484"/>
    </row>
    <row r="372" spans="1:14" x14ac:dyDescent="0.35">
      <c r="A372" s="819" t="s">
        <v>220</v>
      </c>
      <c r="B372" s="864"/>
      <c r="C372" s="868"/>
      <c r="D372" s="868"/>
      <c r="E372" s="868"/>
      <c r="F372" s="609"/>
      <c r="G372" s="782"/>
      <c r="H372" s="485" t="s">
        <v>726</v>
      </c>
      <c r="I372" s="485" t="s">
        <v>759</v>
      </c>
      <c r="J372" s="512"/>
      <c r="K372" s="490" t="s">
        <v>791</v>
      </c>
      <c r="L372" s="877"/>
      <c r="M372" s="718" t="s">
        <v>788</v>
      </c>
      <c r="N372" s="484"/>
    </row>
    <row r="373" spans="1:14" ht="16" thickBot="1" x14ac:dyDescent="0.4">
      <c r="A373" s="820" t="s">
        <v>220</v>
      </c>
      <c r="B373" s="878"/>
      <c r="C373" s="869"/>
      <c r="D373" s="869"/>
      <c r="E373" s="869"/>
      <c r="F373" s="719"/>
      <c r="G373" s="783"/>
      <c r="H373" s="506" t="s">
        <v>726</v>
      </c>
      <c r="I373" s="506" t="s">
        <v>759</v>
      </c>
      <c r="J373" s="552"/>
      <c r="K373" s="682" t="s">
        <v>792</v>
      </c>
      <c r="L373" s="901"/>
      <c r="M373" s="720" t="s">
        <v>789</v>
      </c>
      <c r="N373" s="556"/>
    </row>
    <row r="374" spans="1:14" ht="31" x14ac:dyDescent="0.35">
      <c r="A374" s="819" t="s">
        <v>376</v>
      </c>
      <c r="B374" s="891">
        <v>7</v>
      </c>
      <c r="C374" s="865">
        <v>0.25</v>
      </c>
      <c r="D374" s="867">
        <v>466971394</v>
      </c>
      <c r="E374" s="867">
        <v>374417116</v>
      </c>
      <c r="F374" s="721">
        <v>201421690</v>
      </c>
      <c r="G374" s="777">
        <v>43.13</v>
      </c>
      <c r="H374" s="564" t="s">
        <v>757</v>
      </c>
      <c r="I374" s="564" t="s">
        <v>722</v>
      </c>
      <c r="J374" s="536"/>
      <c r="K374" s="722" t="s">
        <v>452</v>
      </c>
      <c r="L374" s="723" t="s">
        <v>35</v>
      </c>
      <c r="M374" s="538">
        <v>62.61</v>
      </c>
      <c r="N374" s="539"/>
    </row>
    <row r="375" spans="1:14" x14ac:dyDescent="0.35">
      <c r="A375" s="819" t="s">
        <v>376</v>
      </c>
      <c r="B375" s="892"/>
      <c r="C375" s="866"/>
      <c r="D375" s="866"/>
      <c r="E375" s="868"/>
      <c r="F375" s="609">
        <v>40000000</v>
      </c>
      <c r="G375" s="782">
        <v>8.57</v>
      </c>
      <c r="H375" s="485" t="s">
        <v>726</v>
      </c>
      <c r="I375" s="485" t="s">
        <v>809</v>
      </c>
      <c r="J375" s="512"/>
      <c r="K375" s="724" t="s">
        <v>375</v>
      </c>
      <c r="L375" s="589" t="s">
        <v>35</v>
      </c>
      <c r="M375" s="545">
        <v>100</v>
      </c>
      <c r="N375" s="546" t="s">
        <v>813</v>
      </c>
    </row>
    <row r="376" spans="1:14" ht="32.5" customHeight="1" x14ac:dyDescent="0.35">
      <c r="A376" s="819" t="s">
        <v>376</v>
      </c>
      <c r="B376" s="892"/>
      <c r="C376" s="866"/>
      <c r="D376" s="866"/>
      <c r="E376" s="868"/>
      <c r="F376" s="609">
        <v>41339817</v>
      </c>
      <c r="G376" s="782">
        <v>8.85</v>
      </c>
      <c r="H376" s="485" t="s">
        <v>757</v>
      </c>
      <c r="I376" s="485" t="s">
        <v>736</v>
      </c>
      <c r="J376" s="512"/>
      <c r="K376" s="724" t="s">
        <v>275</v>
      </c>
      <c r="L376" s="725" t="s">
        <v>35</v>
      </c>
      <c r="M376" s="545">
        <v>62.61</v>
      </c>
      <c r="N376" s="546" t="s">
        <v>813</v>
      </c>
    </row>
    <row r="377" spans="1:14" x14ac:dyDescent="0.35">
      <c r="A377" s="819" t="s">
        <v>376</v>
      </c>
      <c r="B377" s="892"/>
      <c r="C377" s="866"/>
      <c r="D377" s="866"/>
      <c r="E377" s="868"/>
      <c r="F377" s="609">
        <v>107500000</v>
      </c>
      <c r="G377" s="782">
        <v>23.02</v>
      </c>
      <c r="H377" s="485" t="s">
        <v>757</v>
      </c>
      <c r="I377" s="485" t="s">
        <v>728</v>
      </c>
      <c r="J377" s="512"/>
      <c r="K377" s="724" t="s">
        <v>276</v>
      </c>
      <c r="L377" s="589" t="s">
        <v>35</v>
      </c>
      <c r="M377" s="545">
        <v>215</v>
      </c>
      <c r="N377" s="546"/>
    </row>
    <row r="378" spans="1:14" x14ac:dyDescent="0.35">
      <c r="A378" s="819" t="s">
        <v>376</v>
      </c>
      <c r="B378" s="892"/>
      <c r="C378" s="866"/>
      <c r="D378" s="866"/>
      <c r="E378" s="868"/>
      <c r="F378" s="605">
        <v>26004437</v>
      </c>
      <c r="G378" s="787">
        <v>5.57</v>
      </c>
      <c r="H378" s="485" t="s">
        <v>757</v>
      </c>
      <c r="I378" s="606" t="s">
        <v>722</v>
      </c>
      <c r="J378" s="512"/>
      <c r="K378" s="724" t="s">
        <v>277</v>
      </c>
      <c r="L378" s="589" t="s">
        <v>35</v>
      </c>
      <c r="M378" s="545">
        <v>62.61</v>
      </c>
      <c r="N378" s="546"/>
    </row>
    <row r="379" spans="1:14" x14ac:dyDescent="0.35">
      <c r="A379" s="819" t="s">
        <v>376</v>
      </c>
      <c r="B379" s="892"/>
      <c r="C379" s="866"/>
      <c r="D379" s="866"/>
      <c r="E379" s="868"/>
      <c r="F379" s="609">
        <v>25059652</v>
      </c>
      <c r="G379" s="782">
        <v>5.37</v>
      </c>
      <c r="H379" s="485" t="s">
        <v>757</v>
      </c>
      <c r="I379" s="485" t="s">
        <v>732</v>
      </c>
      <c r="J379" s="512"/>
      <c r="K379" s="724" t="s">
        <v>32</v>
      </c>
      <c r="L379" s="589" t="s">
        <v>35</v>
      </c>
      <c r="M379" s="545">
        <v>62.61</v>
      </c>
      <c r="N379" s="546"/>
    </row>
    <row r="380" spans="1:14" ht="16" thickBot="1" x14ac:dyDescent="0.4">
      <c r="A380" s="820" t="s">
        <v>376</v>
      </c>
      <c r="B380" s="892"/>
      <c r="C380" s="875"/>
      <c r="D380" s="875"/>
      <c r="E380" s="869"/>
      <c r="F380" s="726">
        <v>25645798</v>
      </c>
      <c r="G380" s="801">
        <v>5.49</v>
      </c>
      <c r="H380" s="700" t="s">
        <v>726</v>
      </c>
      <c r="I380" s="700" t="s">
        <v>730</v>
      </c>
      <c r="J380" s="552"/>
      <c r="K380" s="553" t="s">
        <v>825</v>
      </c>
      <c r="L380" s="505" t="s">
        <v>35</v>
      </c>
      <c r="M380" s="555">
        <v>210</v>
      </c>
      <c r="N380" s="556" t="s">
        <v>813</v>
      </c>
    </row>
    <row r="381" spans="1:14" ht="31" x14ac:dyDescent="0.35">
      <c r="A381" s="819" t="s">
        <v>144</v>
      </c>
      <c r="B381" s="863">
        <v>6</v>
      </c>
      <c r="C381" s="895">
        <v>0.26</v>
      </c>
      <c r="D381" s="867">
        <v>438138576</v>
      </c>
      <c r="E381" s="867">
        <v>346449053</v>
      </c>
      <c r="F381" s="581">
        <v>95448027</v>
      </c>
      <c r="G381" s="786">
        <v>21.78</v>
      </c>
      <c r="H381" s="602" t="s">
        <v>757</v>
      </c>
      <c r="I381" s="602" t="s">
        <v>722</v>
      </c>
      <c r="J381" s="603"/>
      <c r="K381" s="727" t="s">
        <v>166</v>
      </c>
      <c r="L381" s="728" t="s">
        <v>35</v>
      </c>
      <c r="M381" s="584">
        <v>43</v>
      </c>
      <c r="N381" s="585"/>
    </row>
    <row r="382" spans="1:14" x14ac:dyDescent="0.35">
      <c r="A382" s="819" t="s">
        <v>144</v>
      </c>
      <c r="B382" s="864"/>
      <c r="C382" s="896"/>
      <c r="D382" s="897"/>
      <c r="E382" s="868"/>
      <c r="F382" s="664">
        <v>80625682</v>
      </c>
      <c r="G382" s="792">
        <v>18.399999999999999</v>
      </c>
      <c r="H382" s="485" t="s">
        <v>757</v>
      </c>
      <c r="I382" s="485"/>
      <c r="J382" s="480"/>
      <c r="K382" s="499" t="s">
        <v>340</v>
      </c>
      <c r="L382" s="482"/>
      <c r="N382" s="484"/>
    </row>
    <row r="383" spans="1:14" ht="31" x14ac:dyDescent="0.35">
      <c r="A383" s="819" t="s">
        <v>144</v>
      </c>
      <c r="B383" s="864"/>
      <c r="C383" s="868"/>
      <c r="D383" s="866"/>
      <c r="E383" s="868"/>
      <c r="F383" s="515"/>
      <c r="G383" s="782"/>
      <c r="H383" s="485" t="s">
        <v>757</v>
      </c>
      <c r="I383" s="485" t="s">
        <v>722</v>
      </c>
      <c r="J383" s="480"/>
      <c r="K383" s="490" t="s">
        <v>571</v>
      </c>
      <c r="L383" s="877" t="s">
        <v>35</v>
      </c>
      <c r="M383" s="483">
        <v>151</v>
      </c>
      <c r="N383" s="484"/>
    </row>
    <row r="384" spans="1:14" x14ac:dyDescent="0.35">
      <c r="A384" s="819" t="s">
        <v>144</v>
      </c>
      <c r="B384" s="864"/>
      <c r="C384" s="868"/>
      <c r="D384" s="866"/>
      <c r="E384" s="868"/>
      <c r="F384" s="515"/>
      <c r="G384" s="782"/>
      <c r="H384" s="485" t="s">
        <v>757</v>
      </c>
      <c r="I384" s="485" t="s">
        <v>814</v>
      </c>
      <c r="J384" s="480"/>
      <c r="K384" s="490" t="s">
        <v>167</v>
      </c>
      <c r="L384" s="877"/>
      <c r="M384" s="483">
        <v>212</v>
      </c>
      <c r="N384" s="484"/>
    </row>
    <row r="385" spans="1:14" x14ac:dyDescent="0.35">
      <c r="A385" s="819" t="s">
        <v>144</v>
      </c>
      <c r="B385" s="864"/>
      <c r="C385" s="868"/>
      <c r="D385" s="866"/>
      <c r="E385" s="868"/>
      <c r="F385" s="515"/>
      <c r="G385" s="782"/>
      <c r="H385" s="485" t="s">
        <v>757</v>
      </c>
      <c r="I385" s="485" t="s">
        <v>722</v>
      </c>
      <c r="J385" s="480"/>
      <c r="K385" s="490" t="s">
        <v>168</v>
      </c>
      <c r="L385" s="877"/>
      <c r="M385" s="483">
        <v>80</v>
      </c>
      <c r="N385" s="484"/>
    </row>
    <row r="386" spans="1:14" x14ac:dyDescent="0.35">
      <c r="A386" s="819" t="s">
        <v>144</v>
      </c>
      <c r="B386" s="864"/>
      <c r="C386" s="868"/>
      <c r="D386" s="866"/>
      <c r="E386" s="868"/>
      <c r="F386" s="515"/>
      <c r="G386" s="782"/>
      <c r="H386" s="485" t="s">
        <v>726</v>
      </c>
      <c r="I386" s="485" t="s">
        <v>722</v>
      </c>
      <c r="J386" s="480"/>
      <c r="K386" s="490" t="s">
        <v>169</v>
      </c>
      <c r="L386" s="877"/>
      <c r="M386" s="483">
        <v>50</v>
      </c>
      <c r="N386" s="484"/>
    </row>
    <row r="387" spans="1:14" x14ac:dyDescent="0.35">
      <c r="A387" s="819" t="s">
        <v>144</v>
      </c>
      <c r="B387" s="864"/>
      <c r="C387" s="868"/>
      <c r="D387" s="866"/>
      <c r="E387" s="868"/>
      <c r="F387" s="515"/>
      <c r="G387" s="782"/>
      <c r="H387" s="485" t="s">
        <v>757</v>
      </c>
      <c r="I387" s="485" t="s">
        <v>728</v>
      </c>
      <c r="J387" s="480"/>
      <c r="K387" s="534" t="s">
        <v>170</v>
      </c>
      <c r="L387" s="884"/>
      <c r="M387" s="497">
        <v>65</v>
      </c>
      <c r="N387" s="498"/>
    </row>
    <row r="388" spans="1:14" ht="31" x14ac:dyDescent="0.35">
      <c r="A388" s="819" t="s">
        <v>144</v>
      </c>
      <c r="B388" s="864"/>
      <c r="C388" s="868"/>
      <c r="D388" s="866"/>
      <c r="E388" s="868"/>
      <c r="F388" s="515">
        <v>30046667</v>
      </c>
      <c r="G388" s="782">
        <v>6.86</v>
      </c>
      <c r="H388" s="485" t="s">
        <v>757</v>
      </c>
      <c r="I388" s="485" t="s">
        <v>732</v>
      </c>
      <c r="J388" s="480"/>
      <c r="K388" s="481" t="s">
        <v>398</v>
      </c>
      <c r="L388" s="482" t="s">
        <v>35</v>
      </c>
      <c r="M388" s="483">
        <v>15</v>
      </c>
      <c r="N388" s="546"/>
    </row>
    <row r="389" spans="1:14" x14ac:dyDescent="0.35">
      <c r="A389" s="819" t="s">
        <v>144</v>
      </c>
      <c r="B389" s="864"/>
      <c r="C389" s="868"/>
      <c r="D389" s="866"/>
      <c r="E389" s="868"/>
      <c r="F389" s="663">
        <v>25154552</v>
      </c>
      <c r="G389" s="784">
        <v>5.74</v>
      </c>
      <c r="H389" s="485" t="s">
        <v>757</v>
      </c>
      <c r="I389" s="485" t="s">
        <v>729</v>
      </c>
      <c r="J389" s="480"/>
      <c r="K389" s="729" t="s">
        <v>572</v>
      </c>
      <c r="L389" s="487"/>
      <c r="M389" s="504"/>
      <c r="N389" s="484"/>
    </row>
    <row r="390" spans="1:14" x14ac:dyDescent="0.35">
      <c r="A390" s="819" t="s">
        <v>144</v>
      </c>
      <c r="B390" s="864"/>
      <c r="C390" s="868"/>
      <c r="D390" s="866"/>
      <c r="E390" s="868"/>
      <c r="F390" s="515"/>
      <c r="G390" s="782"/>
      <c r="H390" s="485" t="s">
        <v>757</v>
      </c>
      <c r="I390" s="485" t="s">
        <v>729</v>
      </c>
      <c r="J390" s="480"/>
      <c r="K390" s="730" t="s">
        <v>343</v>
      </c>
      <c r="L390" s="877" t="s">
        <v>35</v>
      </c>
      <c r="M390" s="483">
        <v>31</v>
      </c>
      <c r="N390" s="484"/>
    </row>
    <row r="391" spans="1:14" x14ac:dyDescent="0.35">
      <c r="A391" s="819" t="s">
        <v>144</v>
      </c>
      <c r="B391" s="864"/>
      <c r="C391" s="868"/>
      <c r="D391" s="866"/>
      <c r="E391" s="868"/>
      <c r="F391" s="515"/>
      <c r="G391" s="782"/>
      <c r="H391" s="485" t="s">
        <v>757</v>
      </c>
      <c r="I391" s="485" t="s">
        <v>729</v>
      </c>
      <c r="J391" s="480"/>
      <c r="K391" s="490" t="s">
        <v>171</v>
      </c>
      <c r="L391" s="884"/>
      <c r="M391" s="483">
        <v>20</v>
      </c>
      <c r="N391" s="484"/>
    </row>
    <row r="392" spans="1:14" ht="34.5" customHeight="1" x14ac:dyDescent="0.35">
      <c r="A392" s="819" t="s">
        <v>144</v>
      </c>
      <c r="B392" s="864"/>
      <c r="C392" s="868"/>
      <c r="D392" s="866"/>
      <c r="E392" s="868"/>
      <c r="F392" s="515">
        <v>111159650</v>
      </c>
      <c r="G392" s="782">
        <v>25.37</v>
      </c>
      <c r="H392" s="485" t="s">
        <v>726</v>
      </c>
      <c r="I392" s="485" t="s">
        <v>809</v>
      </c>
      <c r="J392" s="480"/>
      <c r="K392" s="731" t="s">
        <v>453</v>
      </c>
      <c r="L392" s="589" t="s">
        <v>35</v>
      </c>
      <c r="M392" s="545">
        <v>70</v>
      </c>
      <c r="N392" s="546" t="s">
        <v>813</v>
      </c>
    </row>
    <row r="393" spans="1:14" ht="31.5" thickBot="1" x14ac:dyDescent="0.4">
      <c r="A393" s="660" t="s">
        <v>144</v>
      </c>
      <c r="B393" s="878"/>
      <c r="C393" s="869"/>
      <c r="D393" s="875"/>
      <c r="E393" s="869"/>
      <c r="F393" s="551">
        <v>95704000</v>
      </c>
      <c r="G393" s="783">
        <v>21.84</v>
      </c>
      <c r="H393" s="506" t="s">
        <v>770</v>
      </c>
      <c r="I393" s="506" t="s">
        <v>724</v>
      </c>
      <c r="J393" s="507"/>
      <c r="K393" s="599" t="s">
        <v>25</v>
      </c>
      <c r="L393" s="505" t="s">
        <v>35</v>
      </c>
      <c r="M393" s="555">
        <v>56</v>
      </c>
      <c r="N393" s="556" t="s">
        <v>813</v>
      </c>
    </row>
    <row r="394" spans="1:14" x14ac:dyDescent="0.35">
      <c r="A394" s="819" t="s">
        <v>122</v>
      </c>
      <c r="B394" s="891">
        <v>4</v>
      </c>
      <c r="C394" s="865">
        <v>0.16</v>
      </c>
      <c r="D394" s="894">
        <v>430000000</v>
      </c>
      <c r="E394" s="894">
        <v>344000000</v>
      </c>
      <c r="F394" s="581">
        <v>350000000</v>
      </c>
      <c r="G394" s="786">
        <v>81.400000000000006</v>
      </c>
      <c r="H394" s="602" t="s">
        <v>757</v>
      </c>
      <c r="I394" s="602" t="s">
        <v>732</v>
      </c>
      <c r="J394" s="536"/>
      <c r="K394" s="636" t="s">
        <v>272</v>
      </c>
      <c r="L394" s="688" t="s">
        <v>34</v>
      </c>
      <c r="M394" s="538">
        <v>50</v>
      </c>
      <c r="N394" s="539"/>
    </row>
    <row r="395" spans="1:14" x14ac:dyDescent="0.35">
      <c r="A395" s="819" t="s">
        <v>122</v>
      </c>
      <c r="B395" s="892"/>
      <c r="C395" s="866"/>
      <c r="D395" s="868"/>
      <c r="E395" s="868"/>
      <c r="F395" s="515">
        <v>30000000</v>
      </c>
      <c r="G395" s="782">
        <v>6.98</v>
      </c>
      <c r="H395" s="485" t="s">
        <v>726</v>
      </c>
      <c r="I395" s="485" t="s">
        <v>722</v>
      </c>
      <c r="J395" s="512"/>
      <c r="K395" s="596" t="s">
        <v>6</v>
      </c>
      <c r="L395" s="589" t="s">
        <v>35</v>
      </c>
      <c r="M395" s="545">
        <v>65</v>
      </c>
      <c r="N395" s="546" t="s">
        <v>813</v>
      </c>
    </row>
    <row r="396" spans="1:14" x14ac:dyDescent="0.35">
      <c r="A396" s="819" t="s">
        <v>122</v>
      </c>
      <c r="B396" s="892"/>
      <c r="C396" s="866"/>
      <c r="D396" s="868"/>
      <c r="E396" s="868"/>
      <c r="F396" s="515">
        <v>12500000</v>
      </c>
      <c r="G396" s="782">
        <v>2.91</v>
      </c>
      <c r="H396" s="485" t="s">
        <v>726</v>
      </c>
      <c r="I396" s="485" t="s">
        <v>722</v>
      </c>
      <c r="J396" s="512"/>
      <c r="K396" s="596" t="s">
        <v>7</v>
      </c>
      <c r="L396" s="589" t="s">
        <v>35</v>
      </c>
      <c r="M396" s="545">
        <v>80</v>
      </c>
      <c r="N396" s="678" t="s">
        <v>793</v>
      </c>
    </row>
    <row r="397" spans="1:14" ht="16" thickBot="1" x14ac:dyDescent="0.4">
      <c r="A397" s="660" t="s">
        <v>122</v>
      </c>
      <c r="B397" s="893"/>
      <c r="C397" s="875"/>
      <c r="D397" s="869"/>
      <c r="E397" s="869"/>
      <c r="F397" s="551">
        <v>37500000</v>
      </c>
      <c r="G397" s="783">
        <v>8.7200000000000006</v>
      </c>
      <c r="H397" s="506" t="s">
        <v>757</v>
      </c>
      <c r="I397" s="506" t="s">
        <v>722</v>
      </c>
      <c r="J397" s="552"/>
      <c r="K397" s="599" t="s">
        <v>8</v>
      </c>
      <c r="L397" s="505" t="s">
        <v>35</v>
      </c>
      <c r="M397" s="555">
        <v>300</v>
      </c>
      <c r="N397" s="762" t="s">
        <v>774</v>
      </c>
    </row>
    <row r="398" spans="1:14" ht="31" x14ac:dyDescent="0.35">
      <c r="A398" s="819" t="s">
        <v>117</v>
      </c>
      <c r="B398" s="888">
        <v>5</v>
      </c>
      <c r="C398" s="865">
        <v>0.28000000000000003</v>
      </c>
      <c r="D398" s="867">
        <v>279365200</v>
      </c>
      <c r="E398" s="867">
        <v>220183940</v>
      </c>
      <c r="F398" s="732">
        <v>145525200</v>
      </c>
      <c r="G398" s="784">
        <v>52.09</v>
      </c>
      <c r="H398" s="541" t="s">
        <v>757</v>
      </c>
      <c r="I398" s="541" t="s">
        <v>731</v>
      </c>
      <c r="J398" s="603"/>
      <c r="K398" s="733" t="s">
        <v>573</v>
      </c>
      <c r="L398" s="500"/>
      <c r="N398" s="484"/>
    </row>
    <row r="399" spans="1:14" x14ac:dyDescent="0.35">
      <c r="A399" s="819" t="s">
        <v>117</v>
      </c>
      <c r="B399" s="889"/>
      <c r="C399" s="866"/>
      <c r="D399" s="866"/>
      <c r="E399" s="868"/>
      <c r="F399" s="540"/>
      <c r="G399" s="784"/>
      <c r="H399" s="541" t="s">
        <v>757</v>
      </c>
      <c r="I399" s="485" t="s">
        <v>722</v>
      </c>
      <c r="J399" s="480"/>
      <c r="K399" s="734" t="s">
        <v>574</v>
      </c>
      <c r="L399" s="877" t="s">
        <v>35</v>
      </c>
      <c r="M399" s="483">
        <v>40</v>
      </c>
      <c r="N399" s="484"/>
    </row>
    <row r="400" spans="1:14" ht="31" x14ac:dyDescent="0.35">
      <c r="A400" s="819" t="s">
        <v>117</v>
      </c>
      <c r="B400" s="889"/>
      <c r="C400" s="866"/>
      <c r="D400" s="866"/>
      <c r="E400" s="868"/>
      <c r="F400" s="540"/>
      <c r="G400" s="784"/>
      <c r="H400" s="541" t="s">
        <v>757</v>
      </c>
      <c r="I400" s="541" t="s">
        <v>722</v>
      </c>
      <c r="J400" s="480"/>
      <c r="K400" s="734" t="s">
        <v>575</v>
      </c>
      <c r="L400" s="877"/>
      <c r="M400" s="483">
        <v>20</v>
      </c>
      <c r="N400" s="484"/>
    </row>
    <row r="401" spans="1:14" x14ac:dyDescent="0.35">
      <c r="A401" s="819" t="s">
        <v>117</v>
      </c>
      <c r="B401" s="889"/>
      <c r="C401" s="866"/>
      <c r="D401" s="866"/>
      <c r="E401" s="868"/>
      <c r="F401" s="540"/>
      <c r="G401" s="784"/>
      <c r="H401" s="541" t="s">
        <v>757</v>
      </c>
      <c r="I401" s="541" t="s">
        <v>723</v>
      </c>
      <c r="J401" s="480"/>
      <c r="K401" s="734" t="s">
        <v>576</v>
      </c>
      <c r="L401" s="877"/>
      <c r="M401" s="483">
        <v>230</v>
      </c>
      <c r="N401" s="484"/>
    </row>
    <row r="402" spans="1:14" ht="31" x14ac:dyDescent="0.35">
      <c r="A402" s="819" t="s">
        <v>117</v>
      </c>
      <c r="B402" s="889"/>
      <c r="C402" s="866"/>
      <c r="D402" s="866"/>
      <c r="E402" s="868"/>
      <c r="F402" s="735"/>
      <c r="G402" s="802"/>
      <c r="H402" s="541" t="s">
        <v>757</v>
      </c>
      <c r="I402" s="736" t="s">
        <v>723</v>
      </c>
      <c r="J402" s="480"/>
      <c r="K402" s="734" t="s">
        <v>577</v>
      </c>
      <c r="L402" s="877"/>
      <c r="M402" s="483">
        <v>50</v>
      </c>
      <c r="N402" s="484"/>
    </row>
    <row r="403" spans="1:14" ht="31" x14ac:dyDescent="0.35">
      <c r="A403" s="819" t="s">
        <v>117</v>
      </c>
      <c r="B403" s="889"/>
      <c r="C403" s="866"/>
      <c r="D403" s="866"/>
      <c r="E403" s="868"/>
      <c r="F403" s="735"/>
      <c r="G403" s="802"/>
      <c r="H403" s="541" t="s">
        <v>757</v>
      </c>
      <c r="I403" s="736" t="s">
        <v>728</v>
      </c>
      <c r="J403" s="480"/>
      <c r="K403" s="737" t="s">
        <v>578</v>
      </c>
      <c r="L403" s="877"/>
      <c r="M403" s="483" t="s">
        <v>794</v>
      </c>
      <c r="N403" s="484"/>
    </row>
    <row r="404" spans="1:14" ht="31" x14ac:dyDescent="0.35">
      <c r="A404" s="819" t="s">
        <v>117</v>
      </c>
      <c r="B404" s="889"/>
      <c r="C404" s="866"/>
      <c r="D404" s="866"/>
      <c r="E404" s="868"/>
      <c r="F404" s="735"/>
      <c r="G404" s="802"/>
      <c r="H404" s="541" t="s">
        <v>757</v>
      </c>
      <c r="I404" s="736" t="s">
        <v>728</v>
      </c>
      <c r="J404" s="480"/>
      <c r="K404" s="737" t="s">
        <v>579</v>
      </c>
      <c r="L404" s="877"/>
      <c r="M404" s="483" t="s">
        <v>795</v>
      </c>
      <c r="N404" s="484"/>
    </row>
    <row r="405" spans="1:14" ht="31" x14ac:dyDescent="0.35">
      <c r="A405" s="819" t="s">
        <v>117</v>
      </c>
      <c r="B405" s="889"/>
      <c r="C405" s="866"/>
      <c r="D405" s="866"/>
      <c r="E405" s="868"/>
      <c r="F405" s="735"/>
      <c r="G405" s="802"/>
      <c r="H405" s="541" t="s">
        <v>757</v>
      </c>
      <c r="I405" s="736" t="s">
        <v>722</v>
      </c>
      <c r="J405" s="480"/>
      <c r="K405" s="734" t="s">
        <v>580</v>
      </c>
      <c r="L405" s="877"/>
      <c r="M405" s="483" t="s">
        <v>796</v>
      </c>
      <c r="N405" s="484"/>
    </row>
    <row r="406" spans="1:14" x14ac:dyDescent="0.35">
      <c r="A406" s="819" t="s">
        <v>117</v>
      </c>
      <c r="B406" s="889"/>
      <c r="C406" s="866"/>
      <c r="D406" s="866"/>
      <c r="E406" s="868"/>
      <c r="F406" s="735"/>
      <c r="G406" s="802"/>
      <c r="H406" s="541" t="s">
        <v>757</v>
      </c>
      <c r="I406" s="736" t="s">
        <v>722</v>
      </c>
      <c r="J406" s="480"/>
      <c r="K406" s="734" t="s">
        <v>581</v>
      </c>
      <c r="L406" s="877"/>
      <c r="M406" s="483" t="s">
        <v>797</v>
      </c>
      <c r="N406" s="484"/>
    </row>
    <row r="407" spans="1:14" x14ac:dyDescent="0.35">
      <c r="A407" s="819" t="s">
        <v>117</v>
      </c>
      <c r="B407" s="889"/>
      <c r="C407" s="866"/>
      <c r="D407" s="866"/>
      <c r="E407" s="868"/>
      <c r="F407" s="735"/>
      <c r="G407" s="802"/>
      <c r="H407" s="541" t="s">
        <v>757</v>
      </c>
      <c r="I407" s="736" t="s">
        <v>728</v>
      </c>
      <c r="J407" s="480"/>
      <c r="K407" s="734" t="s">
        <v>582</v>
      </c>
      <c r="L407" s="877"/>
      <c r="M407" s="483" t="s">
        <v>798</v>
      </c>
      <c r="N407" s="484"/>
    </row>
    <row r="408" spans="1:14" x14ac:dyDescent="0.35">
      <c r="A408" s="819" t="s">
        <v>117</v>
      </c>
      <c r="B408" s="889"/>
      <c r="C408" s="866"/>
      <c r="D408" s="866"/>
      <c r="E408" s="868"/>
      <c r="F408" s="735"/>
      <c r="G408" s="802"/>
      <c r="H408" s="541" t="s">
        <v>757</v>
      </c>
      <c r="I408" s="736" t="s">
        <v>812</v>
      </c>
      <c r="J408" s="480"/>
      <c r="K408" s="709" t="s">
        <v>583</v>
      </c>
      <c r="L408" s="884"/>
      <c r="M408" s="483" t="s">
        <v>799</v>
      </c>
      <c r="N408" s="484"/>
    </row>
    <row r="409" spans="1:14" ht="31" x14ac:dyDescent="0.35">
      <c r="A409" s="819" t="s">
        <v>117</v>
      </c>
      <c r="B409" s="889"/>
      <c r="C409" s="866"/>
      <c r="D409" s="866"/>
      <c r="E409" s="868"/>
      <c r="F409" s="735">
        <v>93000000</v>
      </c>
      <c r="G409" s="802">
        <v>33.29</v>
      </c>
      <c r="H409" s="541" t="s">
        <v>770</v>
      </c>
      <c r="I409" s="485" t="s">
        <v>724</v>
      </c>
      <c r="J409" s="480"/>
      <c r="K409" s="738" t="s">
        <v>806</v>
      </c>
      <c r="L409" s="885" t="s">
        <v>35</v>
      </c>
      <c r="M409" s="623"/>
      <c r="N409" s="489" t="s">
        <v>813</v>
      </c>
    </row>
    <row r="410" spans="1:14" x14ac:dyDescent="0.35">
      <c r="A410" s="819" t="s">
        <v>117</v>
      </c>
      <c r="B410" s="889"/>
      <c r="C410" s="866"/>
      <c r="D410" s="866"/>
      <c r="E410" s="868"/>
      <c r="F410" s="515"/>
      <c r="G410" s="782"/>
      <c r="H410" s="541" t="s">
        <v>757</v>
      </c>
      <c r="I410" s="485" t="s">
        <v>724</v>
      </c>
      <c r="J410" s="480"/>
      <c r="K410" s="739" t="s">
        <v>589</v>
      </c>
      <c r="L410" s="877"/>
      <c r="M410" s="526">
        <v>132</v>
      </c>
      <c r="N410" s="484" t="s">
        <v>813</v>
      </c>
    </row>
    <row r="411" spans="1:14" x14ac:dyDescent="0.35">
      <c r="A411" s="819" t="s">
        <v>117</v>
      </c>
      <c r="B411" s="889"/>
      <c r="C411" s="866"/>
      <c r="D411" s="866"/>
      <c r="E411" s="868"/>
      <c r="F411" s="515"/>
      <c r="G411" s="782"/>
      <c r="H411" s="541" t="s">
        <v>757</v>
      </c>
      <c r="I411" s="485" t="s">
        <v>724</v>
      </c>
      <c r="J411" s="480"/>
      <c r="K411" s="740" t="s">
        <v>590</v>
      </c>
      <c r="L411" s="877"/>
      <c r="M411" s="618">
        <v>300</v>
      </c>
      <c r="N411" s="484" t="s">
        <v>813</v>
      </c>
    </row>
    <row r="412" spans="1:14" x14ac:dyDescent="0.35">
      <c r="A412" s="819" t="s">
        <v>117</v>
      </c>
      <c r="B412" s="889"/>
      <c r="C412" s="866"/>
      <c r="D412" s="866"/>
      <c r="E412" s="868"/>
      <c r="F412" s="515"/>
      <c r="G412" s="782"/>
      <c r="H412" s="541" t="s">
        <v>757</v>
      </c>
      <c r="I412" s="485" t="s">
        <v>724</v>
      </c>
      <c r="J412" s="480"/>
      <c r="K412" s="740" t="s">
        <v>591</v>
      </c>
      <c r="L412" s="877"/>
      <c r="M412" s="618">
        <v>800</v>
      </c>
      <c r="N412" s="484" t="s">
        <v>813</v>
      </c>
    </row>
    <row r="413" spans="1:14" x14ac:dyDescent="0.35">
      <c r="A413" s="819" t="s">
        <v>117</v>
      </c>
      <c r="B413" s="889"/>
      <c r="C413" s="866"/>
      <c r="D413" s="866"/>
      <c r="E413" s="868"/>
      <c r="F413" s="515"/>
      <c r="G413" s="782"/>
      <c r="H413" s="541" t="s">
        <v>726</v>
      </c>
      <c r="I413" s="485" t="s">
        <v>724</v>
      </c>
      <c r="J413" s="480"/>
      <c r="K413" s="740" t="s">
        <v>592</v>
      </c>
      <c r="L413" s="877"/>
      <c r="M413" s="618">
        <v>25</v>
      </c>
      <c r="N413" s="484" t="s">
        <v>813</v>
      </c>
    </row>
    <row r="414" spans="1:14" x14ac:dyDescent="0.35">
      <c r="A414" s="819" t="s">
        <v>117</v>
      </c>
      <c r="B414" s="889"/>
      <c r="C414" s="866"/>
      <c r="D414" s="866"/>
      <c r="E414" s="868"/>
      <c r="F414" s="515"/>
      <c r="G414" s="782"/>
      <c r="H414" s="541" t="s">
        <v>757</v>
      </c>
      <c r="I414" s="485" t="s">
        <v>724</v>
      </c>
      <c r="J414" s="480"/>
      <c r="K414" s="740" t="s">
        <v>802</v>
      </c>
      <c r="L414" s="877"/>
      <c r="M414" s="618">
        <v>146</v>
      </c>
      <c r="N414" s="484" t="s">
        <v>813</v>
      </c>
    </row>
    <row r="415" spans="1:14" x14ac:dyDescent="0.35">
      <c r="A415" s="819" t="s">
        <v>117</v>
      </c>
      <c r="B415" s="889"/>
      <c r="C415" s="866"/>
      <c r="D415" s="866"/>
      <c r="E415" s="868"/>
      <c r="F415" s="515"/>
      <c r="G415" s="782"/>
      <c r="H415" s="541" t="s">
        <v>757</v>
      </c>
      <c r="I415" s="485" t="s">
        <v>724</v>
      </c>
      <c r="J415" s="480"/>
      <c r="K415" s="740" t="s">
        <v>593</v>
      </c>
      <c r="L415" s="877"/>
      <c r="M415" s="618">
        <v>330</v>
      </c>
      <c r="N415" s="484" t="s">
        <v>813</v>
      </c>
    </row>
    <row r="416" spans="1:14" x14ac:dyDescent="0.35">
      <c r="A416" s="819" t="s">
        <v>117</v>
      </c>
      <c r="B416" s="889"/>
      <c r="C416" s="866"/>
      <c r="D416" s="866"/>
      <c r="E416" s="868"/>
      <c r="F416" s="515"/>
      <c r="G416" s="782"/>
      <c r="H416" s="541" t="s">
        <v>757</v>
      </c>
      <c r="I416" s="485" t="s">
        <v>724</v>
      </c>
      <c r="J416" s="480"/>
      <c r="K416" s="740" t="s">
        <v>594</v>
      </c>
      <c r="L416" s="877"/>
      <c r="M416" s="618">
        <v>880</v>
      </c>
      <c r="N416" s="484" t="s">
        <v>813</v>
      </c>
    </row>
    <row r="417" spans="1:14" x14ac:dyDescent="0.35">
      <c r="A417" s="819" t="s">
        <v>117</v>
      </c>
      <c r="B417" s="889"/>
      <c r="C417" s="866"/>
      <c r="D417" s="866"/>
      <c r="E417" s="868"/>
      <c r="F417" s="515"/>
      <c r="G417" s="782"/>
      <c r="H417" s="541" t="s">
        <v>726</v>
      </c>
      <c r="I417" s="485" t="s">
        <v>724</v>
      </c>
      <c r="J417" s="480"/>
      <c r="K417" s="741" t="s">
        <v>595</v>
      </c>
      <c r="L417" s="884"/>
      <c r="M417" s="528">
        <v>27</v>
      </c>
      <c r="N417" s="498" t="s">
        <v>813</v>
      </c>
    </row>
    <row r="418" spans="1:14" x14ac:dyDescent="0.35">
      <c r="A418" s="819" t="s">
        <v>117</v>
      </c>
      <c r="B418" s="889"/>
      <c r="C418" s="866"/>
      <c r="D418" s="866"/>
      <c r="E418" s="868"/>
      <c r="F418" s="735">
        <v>29245000</v>
      </c>
      <c r="G418" s="802">
        <v>10.47</v>
      </c>
      <c r="H418" s="736" t="s">
        <v>757</v>
      </c>
      <c r="I418" s="485" t="s">
        <v>814</v>
      </c>
      <c r="J418" s="480"/>
      <c r="K418" s="738" t="s">
        <v>584</v>
      </c>
      <c r="L418" s="487"/>
      <c r="M418" s="488"/>
      <c r="N418" s="489"/>
    </row>
    <row r="419" spans="1:14" ht="49" customHeight="1" x14ac:dyDescent="0.35">
      <c r="A419" s="819" t="s">
        <v>117</v>
      </c>
      <c r="B419" s="889"/>
      <c r="C419" s="866"/>
      <c r="D419" s="866"/>
      <c r="E419" s="868"/>
      <c r="F419" s="515"/>
      <c r="G419" s="782"/>
      <c r="H419" s="736" t="s">
        <v>757</v>
      </c>
      <c r="I419" s="485" t="s">
        <v>814</v>
      </c>
      <c r="J419" s="480"/>
      <c r="K419" s="740" t="s">
        <v>585</v>
      </c>
      <c r="L419" s="877" t="s">
        <v>35</v>
      </c>
      <c r="M419" s="483">
        <v>10</v>
      </c>
      <c r="N419" s="484"/>
    </row>
    <row r="420" spans="1:14" ht="44" customHeight="1" x14ac:dyDescent="0.35">
      <c r="A420" s="819" t="s">
        <v>117</v>
      </c>
      <c r="B420" s="889"/>
      <c r="C420" s="866"/>
      <c r="D420" s="866"/>
      <c r="E420" s="868"/>
      <c r="F420" s="515"/>
      <c r="G420" s="782"/>
      <c r="H420" s="736" t="s">
        <v>757</v>
      </c>
      <c r="I420" s="485" t="s">
        <v>814</v>
      </c>
      <c r="J420" s="480"/>
      <c r="K420" s="740" t="s">
        <v>803</v>
      </c>
      <c r="L420" s="877"/>
      <c r="M420" s="483">
        <v>40</v>
      </c>
      <c r="N420" s="484"/>
    </row>
    <row r="421" spans="1:14" ht="53" customHeight="1" x14ac:dyDescent="0.35">
      <c r="A421" s="819" t="s">
        <v>117</v>
      </c>
      <c r="B421" s="889"/>
      <c r="C421" s="866"/>
      <c r="D421" s="866"/>
      <c r="E421" s="868"/>
      <c r="F421" s="515"/>
      <c r="G421" s="782"/>
      <c r="H421" s="736" t="s">
        <v>757</v>
      </c>
      <c r="I421" s="485" t="s">
        <v>725</v>
      </c>
      <c r="J421" s="480"/>
      <c r="K421" s="825" t="s">
        <v>587</v>
      </c>
      <c r="L421" s="884"/>
      <c r="M421" s="497">
        <v>150</v>
      </c>
      <c r="N421" s="498" t="s">
        <v>813</v>
      </c>
    </row>
    <row r="422" spans="1:14" ht="30" customHeight="1" x14ac:dyDescent="0.35">
      <c r="A422" s="819" t="s">
        <v>117</v>
      </c>
      <c r="B422" s="889"/>
      <c r="C422" s="866"/>
      <c r="D422" s="866"/>
      <c r="E422" s="868"/>
      <c r="F422" s="735">
        <v>9720000</v>
      </c>
      <c r="G422" s="802">
        <v>3.48</v>
      </c>
      <c r="H422" s="736" t="s">
        <v>757</v>
      </c>
      <c r="I422" s="485" t="s">
        <v>725</v>
      </c>
      <c r="J422" s="480"/>
      <c r="K422" s="738" t="s">
        <v>679</v>
      </c>
      <c r="L422" s="885" t="s">
        <v>35</v>
      </c>
      <c r="N422" s="489" t="s">
        <v>813</v>
      </c>
    </row>
    <row r="423" spans="1:14" ht="31" x14ac:dyDescent="0.35">
      <c r="A423" s="819" t="s">
        <v>117</v>
      </c>
      <c r="B423" s="889"/>
      <c r="C423" s="866"/>
      <c r="D423" s="866"/>
      <c r="E423" s="868"/>
      <c r="F423" s="515"/>
      <c r="G423" s="782"/>
      <c r="H423" s="736" t="s">
        <v>757</v>
      </c>
      <c r="I423" s="485" t="s">
        <v>725</v>
      </c>
      <c r="J423" s="480"/>
      <c r="K423" s="740" t="s">
        <v>596</v>
      </c>
      <c r="L423" s="886"/>
      <c r="M423" s="526">
        <v>20</v>
      </c>
      <c r="N423" s="484" t="s">
        <v>813</v>
      </c>
    </row>
    <row r="424" spans="1:14" ht="31" x14ac:dyDescent="0.35">
      <c r="A424" s="819" t="s">
        <v>117</v>
      </c>
      <c r="B424" s="889"/>
      <c r="C424" s="866"/>
      <c r="D424" s="866"/>
      <c r="E424" s="868"/>
      <c r="F424" s="515"/>
      <c r="G424" s="782"/>
      <c r="H424" s="736" t="s">
        <v>757</v>
      </c>
      <c r="I424" s="485" t="s">
        <v>725</v>
      </c>
      <c r="J424" s="480"/>
      <c r="K424" s="741" t="s">
        <v>597</v>
      </c>
      <c r="L424" s="887"/>
      <c r="M424" s="483">
        <v>30</v>
      </c>
      <c r="N424" s="498" t="s">
        <v>813</v>
      </c>
    </row>
    <row r="425" spans="1:14" ht="37.5" customHeight="1" thickBot="1" x14ac:dyDescent="0.4">
      <c r="A425" s="660" t="s">
        <v>117</v>
      </c>
      <c r="B425" s="890"/>
      <c r="C425" s="875"/>
      <c r="D425" s="875"/>
      <c r="E425" s="869"/>
      <c r="F425" s="551">
        <v>1875000</v>
      </c>
      <c r="G425" s="783">
        <v>0.67</v>
      </c>
      <c r="H425" s="506" t="s">
        <v>757</v>
      </c>
      <c r="I425" s="506" t="s">
        <v>814</v>
      </c>
      <c r="J425" s="507"/>
      <c r="K425" s="742" t="s">
        <v>598</v>
      </c>
      <c r="L425" s="638" t="s">
        <v>35</v>
      </c>
      <c r="M425" s="509">
        <v>250</v>
      </c>
      <c r="N425" s="510"/>
    </row>
    <row r="426" spans="1:14" x14ac:dyDescent="0.35">
      <c r="A426" s="819" t="s">
        <v>221</v>
      </c>
      <c r="B426" s="863">
        <v>11</v>
      </c>
      <c r="C426" s="865">
        <v>0.15</v>
      </c>
      <c r="D426" s="867">
        <v>101801968</v>
      </c>
      <c r="E426" s="867">
        <v>81441668.480000004</v>
      </c>
      <c r="F426" s="601">
        <v>15534649.35</v>
      </c>
      <c r="G426" s="782">
        <v>15.26</v>
      </c>
      <c r="H426" s="485" t="s">
        <v>726</v>
      </c>
      <c r="I426" s="485" t="s">
        <v>809</v>
      </c>
      <c r="J426" s="512"/>
      <c r="K426" s="499" t="s">
        <v>51</v>
      </c>
      <c r="L426" s="482" t="s">
        <v>35</v>
      </c>
      <c r="M426" s="514">
        <v>45.65</v>
      </c>
      <c r="N426" s="484" t="s">
        <v>813</v>
      </c>
    </row>
    <row r="427" spans="1:14" x14ac:dyDescent="0.35">
      <c r="A427" s="819" t="s">
        <v>221</v>
      </c>
      <c r="B427" s="864"/>
      <c r="C427" s="866"/>
      <c r="D427" s="866"/>
      <c r="E427" s="868"/>
      <c r="F427" s="515">
        <v>10533615.65</v>
      </c>
      <c r="G427" s="782">
        <v>10.35</v>
      </c>
      <c r="H427" s="485" t="s">
        <v>726</v>
      </c>
      <c r="I427" s="485" t="s">
        <v>809</v>
      </c>
      <c r="J427" s="512"/>
      <c r="K427" s="596" t="s">
        <v>52</v>
      </c>
      <c r="L427" s="589" t="s">
        <v>35</v>
      </c>
      <c r="M427" s="647">
        <v>129.03</v>
      </c>
      <c r="N427" s="546"/>
    </row>
    <row r="428" spans="1:14" ht="31" x14ac:dyDescent="0.35">
      <c r="A428" s="819" t="s">
        <v>221</v>
      </c>
      <c r="B428" s="864"/>
      <c r="C428" s="866"/>
      <c r="D428" s="866"/>
      <c r="E428" s="868"/>
      <c r="F428" s="540">
        <v>23916420</v>
      </c>
      <c r="G428" s="792">
        <v>23.49</v>
      </c>
      <c r="H428" s="606" t="s">
        <v>757</v>
      </c>
      <c r="I428" s="541" t="s">
        <v>728</v>
      </c>
      <c r="J428" s="512"/>
      <c r="K428" s="596" t="s">
        <v>53</v>
      </c>
      <c r="L428" s="589" t="s">
        <v>35</v>
      </c>
      <c r="M428" s="647" t="s">
        <v>663</v>
      </c>
      <c r="N428" s="546"/>
    </row>
    <row r="429" spans="1:14" ht="46.5" x14ac:dyDescent="0.35">
      <c r="A429" s="819" t="s">
        <v>221</v>
      </c>
      <c r="B429" s="864"/>
      <c r="C429" s="866"/>
      <c r="D429" s="866"/>
      <c r="E429" s="868"/>
      <c r="F429" s="605">
        <v>5978400</v>
      </c>
      <c r="G429" s="787">
        <v>5.87</v>
      </c>
      <c r="H429" s="485" t="s">
        <v>757</v>
      </c>
      <c r="I429" s="485" t="s">
        <v>728</v>
      </c>
      <c r="J429" s="512"/>
      <c r="K429" s="560" t="s">
        <v>601</v>
      </c>
      <c r="L429" s="487" t="s">
        <v>35</v>
      </c>
      <c r="M429" s="646">
        <v>60</v>
      </c>
      <c r="N429" s="489"/>
    </row>
    <row r="430" spans="1:14" x14ac:dyDescent="0.35">
      <c r="A430" s="819" t="s">
        <v>221</v>
      </c>
      <c r="B430" s="864"/>
      <c r="C430" s="866"/>
      <c r="D430" s="866"/>
      <c r="E430" s="868"/>
      <c r="F430" s="515"/>
      <c r="G430" s="782"/>
      <c r="H430" s="485" t="s">
        <v>757</v>
      </c>
      <c r="I430" s="485" t="s">
        <v>728</v>
      </c>
      <c r="J430" s="512"/>
      <c r="K430" s="560" t="s">
        <v>602</v>
      </c>
      <c r="L430" s="496" t="s">
        <v>35</v>
      </c>
      <c r="M430" s="644">
        <v>60</v>
      </c>
      <c r="N430" s="498"/>
    </row>
    <row r="431" spans="1:14" x14ac:dyDescent="0.35">
      <c r="A431" s="819" t="s">
        <v>221</v>
      </c>
      <c r="B431" s="864"/>
      <c r="C431" s="866"/>
      <c r="D431" s="866"/>
      <c r="E431" s="868"/>
      <c r="F431" s="515">
        <v>15417392</v>
      </c>
      <c r="G431" s="782">
        <v>15.14</v>
      </c>
      <c r="H431" s="485" t="s">
        <v>757</v>
      </c>
      <c r="I431" s="485" t="s">
        <v>722</v>
      </c>
      <c r="J431" s="512"/>
      <c r="K431" s="596" t="s">
        <v>599</v>
      </c>
      <c r="L431" s="589" t="s">
        <v>35</v>
      </c>
      <c r="M431" s="647" t="s">
        <v>804</v>
      </c>
      <c r="N431" s="678" t="s">
        <v>54</v>
      </c>
    </row>
    <row r="432" spans="1:14" x14ac:dyDescent="0.35">
      <c r="A432" s="819" t="s">
        <v>221</v>
      </c>
      <c r="B432" s="864"/>
      <c r="C432" s="866"/>
      <c r="D432" s="866"/>
      <c r="E432" s="868"/>
      <c r="F432" s="515">
        <v>12210000</v>
      </c>
      <c r="G432" s="782">
        <v>11.99</v>
      </c>
      <c r="H432" s="485" t="s">
        <v>757</v>
      </c>
      <c r="I432" s="485" t="s">
        <v>732</v>
      </c>
      <c r="J432" s="512"/>
      <c r="K432" s="596" t="s">
        <v>290</v>
      </c>
      <c r="L432" s="589" t="s">
        <v>35</v>
      </c>
      <c r="M432" s="647">
        <v>148</v>
      </c>
      <c r="N432" s="678" t="s">
        <v>54</v>
      </c>
    </row>
    <row r="433" spans="1:14" x14ac:dyDescent="0.35">
      <c r="A433" s="819" t="s">
        <v>221</v>
      </c>
      <c r="B433" s="864"/>
      <c r="C433" s="866"/>
      <c r="D433" s="866"/>
      <c r="E433" s="868"/>
      <c r="F433" s="515">
        <v>2462491.2000000002</v>
      </c>
      <c r="G433" s="782">
        <v>2.42</v>
      </c>
      <c r="H433" s="485" t="s">
        <v>757</v>
      </c>
      <c r="I433" s="485" t="s">
        <v>732</v>
      </c>
      <c r="J433" s="512"/>
      <c r="K433" s="596" t="s">
        <v>55</v>
      </c>
      <c r="L433" s="589" t="s">
        <v>35</v>
      </c>
      <c r="M433" s="647">
        <v>18.239999999999998</v>
      </c>
      <c r="N433" s="546"/>
    </row>
    <row r="434" spans="1:14" ht="37.5" customHeight="1" x14ac:dyDescent="0.35">
      <c r="A434" s="819" t="s">
        <v>221</v>
      </c>
      <c r="B434" s="864"/>
      <c r="C434" s="866"/>
      <c r="D434" s="866"/>
      <c r="E434" s="868"/>
      <c r="F434" s="515">
        <v>1020000</v>
      </c>
      <c r="G434" s="782">
        <v>1</v>
      </c>
      <c r="H434" s="485" t="s">
        <v>757</v>
      </c>
      <c r="I434" s="485" t="s">
        <v>738</v>
      </c>
      <c r="J434" s="512"/>
      <c r="K434" s="596" t="s">
        <v>600</v>
      </c>
      <c r="L434" s="590" t="s">
        <v>34</v>
      </c>
      <c r="M434" s="647">
        <v>60</v>
      </c>
      <c r="N434" s="546"/>
    </row>
    <row r="435" spans="1:14" ht="51.5" customHeight="1" x14ac:dyDescent="0.35">
      <c r="A435" s="819" t="s">
        <v>221</v>
      </c>
      <c r="B435" s="864"/>
      <c r="C435" s="866"/>
      <c r="D435" s="866"/>
      <c r="E435" s="868"/>
      <c r="F435" s="515">
        <v>99000</v>
      </c>
      <c r="G435" s="782">
        <v>0.1</v>
      </c>
      <c r="H435" s="485" t="s">
        <v>757</v>
      </c>
      <c r="I435" s="485" t="s">
        <v>738</v>
      </c>
      <c r="J435" s="512"/>
      <c r="K435" s="596" t="s">
        <v>374</v>
      </c>
      <c r="L435" s="590" t="s">
        <v>34</v>
      </c>
      <c r="M435" s="743" t="s">
        <v>237</v>
      </c>
      <c r="N435" s="546"/>
    </row>
    <row r="436" spans="1:14" ht="38" customHeight="1" x14ac:dyDescent="0.35">
      <c r="A436" s="819" t="s">
        <v>221</v>
      </c>
      <c r="B436" s="864"/>
      <c r="C436" s="866"/>
      <c r="D436" s="866"/>
      <c r="E436" s="868"/>
      <c r="F436" s="515">
        <v>7800000</v>
      </c>
      <c r="G436" s="782">
        <v>7.66</v>
      </c>
      <c r="H436" s="485" t="s">
        <v>723</v>
      </c>
      <c r="I436" s="485" t="s">
        <v>728</v>
      </c>
      <c r="J436" s="512"/>
      <c r="K436" s="596" t="s">
        <v>488</v>
      </c>
      <c r="L436" s="589" t="s">
        <v>35</v>
      </c>
      <c r="M436" s="647">
        <v>312</v>
      </c>
      <c r="N436" s="546"/>
    </row>
    <row r="437" spans="1:14" ht="31.5" thickBot="1" x14ac:dyDescent="0.4">
      <c r="A437" s="660" t="s">
        <v>221</v>
      </c>
      <c r="B437" s="878"/>
      <c r="C437" s="875"/>
      <c r="D437" s="875"/>
      <c r="E437" s="869"/>
      <c r="F437" s="551">
        <v>6830000</v>
      </c>
      <c r="G437" s="782">
        <v>6.71</v>
      </c>
      <c r="H437" s="485" t="s">
        <v>723</v>
      </c>
      <c r="I437" s="506" t="s">
        <v>736</v>
      </c>
      <c r="J437" s="552"/>
      <c r="K437" s="599" t="s">
        <v>57</v>
      </c>
      <c r="L437" s="505" t="s">
        <v>35</v>
      </c>
      <c r="M437" s="744">
        <v>273.2</v>
      </c>
      <c r="N437" s="556" t="s">
        <v>829</v>
      </c>
    </row>
    <row r="438" spans="1:14" ht="50" customHeight="1" x14ac:dyDescent="0.35">
      <c r="A438" s="819" t="s">
        <v>96</v>
      </c>
      <c r="B438" s="863">
        <v>2</v>
      </c>
      <c r="C438" s="865">
        <v>0.18</v>
      </c>
      <c r="D438" s="867">
        <v>44974000</v>
      </c>
      <c r="E438" s="867">
        <v>35979200</v>
      </c>
      <c r="F438" s="745">
        <v>22765000</v>
      </c>
      <c r="G438" s="793">
        <v>50.62</v>
      </c>
      <c r="H438" s="746" t="s">
        <v>757</v>
      </c>
      <c r="I438" s="485" t="s">
        <v>728</v>
      </c>
      <c r="J438" s="536"/>
      <c r="K438" s="560" t="s">
        <v>394</v>
      </c>
      <c r="L438" s="747"/>
      <c r="M438" s="538"/>
      <c r="N438" s="539"/>
    </row>
    <row r="439" spans="1:14" x14ac:dyDescent="0.35">
      <c r="A439" s="819" t="s">
        <v>96</v>
      </c>
      <c r="B439" s="864"/>
      <c r="C439" s="866"/>
      <c r="D439" s="866"/>
      <c r="E439" s="868"/>
      <c r="F439" s="609"/>
      <c r="G439" s="782"/>
      <c r="H439" s="541" t="s">
        <v>757</v>
      </c>
      <c r="I439" s="485" t="s">
        <v>728</v>
      </c>
      <c r="J439" s="512"/>
      <c r="K439" s="565" t="s">
        <v>494</v>
      </c>
      <c r="L439" s="877" t="s">
        <v>35</v>
      </c>
      <c r="M439" s="483">
        <v>800</v>
      </c>
      <c r="N439" s="484"/>
    </row>
    <row r="440" spans="1:14" ht="31" x14ac:dyDescent="0.35">
      <c r="A440" s="819" t="s">
        <v>96</v>
      </c>
      <c r="B440" s="864"/>
      <c r="C440" s="866"/>
      <c r="D440" s="866"/>
      <c r="E440" s="868"/>
      <c r="F440" s="609"/>
      <c r="G440" s="782"/>
      <c r="H440" s="541" t="s">
        <v>757</v>
      </c>
      <c r="I440" s="485" t="s">
        <v>728</v>
      </c>
      <c r="J440" s="512"/>
      <c r="K440" s="643" t="s">
        <v>273</v>
      </c>
      <c r="L440" s="877"/>
      <c r="M440" s="483">
        <v>200</v>
      </c>
      <c r="N440" s="484"/>
    </row>
    <row r="441" spans="1:14" ht="31" x14ac:dyDescent="0.35">
      <c r="A441" s="819" t="s">
        <v>96</v>
      </c>
      <c r="B441" s="864"/>
      <c r="C441" s="866"/>
      <c r="D441" s="866"/>
      <c r="E441" s="868"/>
      <c r="F441" s="605"/>
      <c r="G441" s="787"/>
      <c r="H441" s="541" t="s">
        <v>757</v>
      </c>
      <c r="I441" s="606" t="s">
        <v>728</v>
      </c>
      <c r="J441" s="512"/>
      <c r="K441" s="565" t="s">
        <v>492</v>
      </c>
      <c r="L441" s="877"/>
      <c r="M441" s="483">
        <v>1600</v>
      </c>
      <c r="N441" s="484"/>
    </row>
    <row r="442" spans="1:14" ht="31" x14ac:dyDescent="0.35">
      <c r="A442" s="819" t="s">
        <v>96</v>
      </c>
      <c r="B442" s="864"/>
      <c r="C442" s="866"/>
      <c r="D442" s="866"/>
      <c r="E442" s="868"/>
      <c r="F442" s="609"/>
      <c r="G442" s="782"/>
      <c r="H442" s="485" t="s">
        <v>723</v>
      </c>
      <c r="I442" s="485" t="s">
        <v>728</v>
      </c>
      <c r="J442" s="512"/>
      <c r="K442" s="643" t="s">
        <v>491</v>
      </c>
      <c r="L442" s="877"/>
      <c r="M442" s="483">
        <v>1200</v>
      </c>
      <c r="N442" s="484"/>
    </row>
    <row r="443" spans="1:14" ht="31" x14ac:dyDescent="0.35">
      <c r="A443" s="819" t="s">
        <v>96</v>
      </c>
      <c r="B443" s="864"/>
      <c r="C443" s="866"/>
      <c r="D443" s="866"/>
      <c r="E443" s="868"/>
      <c r="F443" s="609"/>
      <c r="G443" s="782"/>
      <c r="H443" s="485" t="s">
        <v>757</v>
      </c>
      <c r="I443" s="485" t="s">
        <v>735</v>
      </c>
      <c r="J443" s="512"/>
      <c r="K443" s="643" t="s">
        <v>493</v>
      </c>
      <c r="L443" s="877"/>
      <c r="M443" s="483">
        <v>470</v>
      </c>
      <c r="N443" s="484"/>
    </row>
    <row r="444" spans="1:14" ht="46.5" x14ac:dyDescent="0.35">
      <c r="A444" s="819" t="s">
        <v>96</v>
      </c>
      <c r="B444" s="864"/>
      <c r="C444" s="866"/>
      <c r="D444" s="866"/>
      <c r="E444" s="868"/>
      <c r="F444" s="748"/>
      <c r="G444" s="803"/>
      <c r="H444" s="485" t="s">
        <v>757</v>
      </c>
      <c r="I444" s="564" t="s">
        <v>735</v>
      </c>
      <c r="J444" s="512"/>
      <c r="K444" s="643" t="s">
        <v>495</v>
      </c>
      <c r="L444" s="482"/>
      <c r="M444" s="483">
        <v>270</v>
      </c>
      <c r="N444" s="484"/>
    </row>
    <row r="445" spans="1:14" ht="46.5" x14ac:dyDescent="0.35">
      <c r="A445" s="819" t="s">
        <v>96</v>
      </c>
      <c r="B445" s="864"/>
      <c r="C445" s="866"/>
      <c r="D445" s="866"/>
      <c r="E445" s="868"/>
      <c r="F445" s="609"/>
      <c r="G445" s="782"/>
      <c r="H445" s="485" t="s">
        <v>757</v>
      </c>
      <c r="I445" s="485" t="s">
        <v>735</v>
      </c>
      <c r="J445" s="512"/>
      <c r="K445" s="643" t="s">
        <v>496</v>
      </c>
      <c r="L445" s="482"/>
      <c r="M445" s="483">
        <v>175</v>
      </c>
      <c r="N445" s="484"/>
    </row>
    <row r="446" spans="1:14" ht="31" x14ac:dyDescent="0.35">
      <c r="A446" s="819" t="s">
        <v>96</v>
      </c>
      <c r="B446" s="864"/>
      <c r="C446" s="866"/>
      <c r="D446" s="866"/>
      <c r="E446" s="868"/>
      <c r="F446" s="748"/>
      <c r="G446" s="803"/>
      <c r="H446" s="485" t="s">
        <v>757</v>
      </c>
      <c r="I446" s="564" t="s">
        <v>735</v>
      </c>
      <c r="J446" s="512"/>
      <c r="K446" s="550" t="s">
        <v>497</v>
      </c>
      <c r="L446" s="482"/>
      <c r="M446" s="523">
        <v>100</v>
      </c>
      <c r="N446" s="498"/>
    </row>
    <row r="447" spans="1:14" ht="31" x14ac:dyDescent="0.35">
      <c r="A447" s="819" t="s">
        <v>96</v>
      </c>
      <c r="B447" s="864"/>
      <c r="C447" s="866"/>
      <c r="D447" s="866"/>
      <c r="E447" s="868"/>
      <c r="F447" s="663">
        <v>22209000</v>
      </c>
      <c r="G447" s="784">
        <v>49.38</v>
      </c>
      <c r="H447" s="541" t="s">
        <v>757</v>
      </c>
      <c r="I447" s="485" t="s">
        <v>812</v>
      </c>
      <c r="J447" s="512"/>
      <c r="K447" s="560" t="s">
        <v>97</v>
      </c>
      <c r="L447" s="487"/>
      <c r="M447" s="812"/>
      <c r="N447" s="812"/>
    </row>
    <row r="448" spans="1:14" ht="31" x14ac:dyDescent="0.35">
      <c r="A448" s="819" t="s">
        <v>96</v>
      </c>
      <c r="B448" s="864"/>
      <c r="C448" s="866"/>
      <c r="D448" s="866"/>
      <c r="E448" s="868"/>
      <c r="F448" s="605"/>
      <c r="G448" s="787"/>
      <c r="H448" s="541" t="s">
        <v>757</v>
      </c>
      <c r="I448" s="485" t="s">
        <v>812</v>
      </c>
      <c r="J448" s="512"/>
      <c r="K448" s="565" t="s">
        <v>373</v>
      </c>
      <c r="L448" s="877" t="s">
        <v>35</v>
      </c>
      <c r="M448" s="483">
        <v>1800</v>
      </c>
      <c r="N448" s="484"/>
    </row>
    <row r="449" spans="1:14" ht="33" customHeight="1" x14ac:dyDescent="0.35">
      <c r="A449" s="819" t="s">
        <v>96</v>
      </c>
      <c r="B449" s="864"/>
      <c r="C449" s="866"/>
      <c r="D449" s="866"/>
      <c r="E449" s="868"/>
      <c r="F449" s="605"/>
      <c r="G449" s="787"/>
      <c r="H449" s="541" t="s">
        <v>757</v>
      </c>
      <c r="I449" s="485" t="s">
        <v>812</v>
      </c>
      <c r="J449" s="512"/>
      <c r="K449" s="565" t="s">
        <v>274</v>
      </c>
      <c r="L449" s="877"/>
      <c r="M449" s="483">
        <v>600</v>
      </c>
      <c r="N449" s="484"/>
    </row>
    <row r="450" spans="1:14" ht="31" x14ac:dyDescent="0.35">
      <c r="A450" s="819" t="s">
        <v>96</v>
      </c>
      <c r="B450" s="864"/>
      <c r="C450" s="866"/>
      <c r="D450" s="866"/>
      <c r="E450" s="868"/>
      <c r="F450" s="605"/>
      <c r="G450" s="787"/>
      <c r="H450" s="541" t="s">
        <v>757</v>
      </c>
      <c r="I450" s="485" t="s">
        <v>812</v>
      </c>
      <c r="J450" s="512"/>
      <c r="K450" s="565" t="s">
        <v>498</v>
      </c>
      <c r="L450" s="877"/>
      <c r="M450" s="483">
        <v>550</v>
      </c>
      <c r="N450" s="484"/>
    </row>
    <row r="451" spans="1:14" x14ac:dyDescent="0.35">
      <c r="A451" s="819" t="s">
        <v>96</v>
      </c>
      <c r="B451" s="864"/>
      <c r="C451" s="866"/>
      <c r="D451" s="866"/>
      <c r="E451" s="868"/>
      <c r="F451" s="605"/>
      <c r="G451" s="787"/>
      <c r="H451" s="541" t="s">
        <v>723</v>
      </c>
      <c r="I451" s="485" t="s">
        <v>812</v>
      </c>
      <c r="J451" s="512"/>
      <c r="K451" s="565" t="s">
        <v>499</v>
      </c>
      <c r="L451" s="877"/>
      <c r="M451" s="483">
        <v>320</v>
      </c>
      <c r="N451" s="484"/>
    </row>
    <row r="452" spans="1:14" x14ac:dyDescent="0.35">
      <c r="A452" s="819" t="s">
        <v>96</v>
      </c>
      <c r="B452" s="864"/>
      <c r="C452" s="866"/>
      <c r="D452" s="866"/>
      <c r="E452" s="868"/>
      <c r="F452" s="605"/>
      <c r="G452" s="787"/>
      <c r="H452" s="541" t="s">
        <v>757</v>
      </c>
      <c r="I452" s="485" t="s">
        <v>812</v>
      </c>
      <c r="J452" s="512"/>
      <c r="K452" s="565" t="s">
        <v>500</v>
      </c>
      <c r="L452" s="877"/>
      <c r="M452" s="483">
        <v>400</v>
      </c>
      <c r="N452" s="484"/>
    </row>
    <row r="453" spans="1:14" x14ac:dyDescent="0.35">
      <c r="A453" s="819" t="s">
        <v>96</v>
      </c>
      <c r="B453" s="864"/>
      <c r="C453" s="866"/>
      <c r="D453" s="866"/>
      <c r="E453" s="868"/>
      <c r="F453" s="605"/>
      <c r="G453" s="787"/>
      <c r="H453" s="541" t="s">
        <v>723</v>
      </c>
      <c r="I453" s="485" t="s">
        <v>812</v>
      </c>
      <c r="J453" s="512"/>
      <c r="K453" s="565" t="s">
        <v>501</v>
      </c>
      <c r="L453" s="877"/>
      <c r="M453" s="483">
        <v>750</v>
      </c>
      <c r="N453" s="484"/>
    </row>
    <row r="454" spans="1:14" x14ac:dyDescent="0.35">
      <c r="A454" s="819" t="s">
        <v>96</v>
      </c>
      <c r="B454" s="864"/>
      <c r="C454" s="866"/>
      <c r="D454" s="866"/>
      <c r="E454" s="868"/>
      <c r="F454" s="605"/>
      <c r="G454" s="787"/>
      <c r="H454" s="541" t="s">
        <v>757</v>
      </c>
      <c r="I454" s="485" t="s">
        <v>812</v>
      </c>
      <c r="J454" s="512"/>
      <c r="K454" s="565" t="s">
        <v>502</v>
      </c>
      <c r="L454" s="877"/>
      <c r="M454" s="483">
        <v>900</v>
      </c>
      <c r="N454" s="484"/>
    </row>
    <row r="455" spans="1:14" ht="16" thickBot="1" x14ac:dyDescent="0.4">
      <c r="A455" s="660" t="s">
        <v>96</v>
      </c>
      <c r="B455" s="864"/>
      <c r="C455" s="866"/>
      <c r="D455" s="866"/>
      <c r="E455" s="869"/>
      <c r="F455" s="719"/>
      <c r="G455" s="782"/>
      <c r="H455" s="541" t="s">
        <v>723</v>
      </c>
      <c r="I455" s="506" t="s">
        <v>812</v>
      </c>
      <c r="J455" s="512"/>
      <c r="K455" s="570" t="s">
        <v>503</v>
      </c>
      <c r="L455" s="877"/>
      <c r="M455" s="483">
        <v>320</v>
      </c>
      <c r="N455" s="484"/>
    </row>
    <row r="456" spans="1:14" x14ac:dyDescent="0.35">
      <c r="A456" s="819" t="s">
        <v>140</v>
      </c>
      <c r="B456" s="863">
        <v>8</v>
      </c>
      <c r="C456" s="865">
        <v>0.25</v>
      </c>
      <c r="D456" s="867">
        <v>40948194</v>
      </c>
      <c r="E456" s="881">
        <v>32758555.199999999</v>
      </c>
      <c r="F456" s="732">
        <v>11871000</v>
      </c>
      <c r="G456" s="793">
        <v>28.99</v>
      </c>
      <c r="H456" s="746" t="s">
        <v>757</v>
      </c>
      <c r="I456" s="485" t="s">
        <v>814</v>
      </c>
      <c r="J456" s="536"/>
      <c r="K456" s="749" t="s">
        <v>142</v>
      </c>
      <c r="L456" s="750"/>
      <c r="M456" s="751"/>
      <c r="N456" s="752"/>
    </row>
    <row r="457" spans="1:14" x14ac:dyDescent="0.35">
      <c r="A457" s="819" t="s">
        <v>140</v>
      </c>
      <c r="B457" s="864"/>
      <c r="C457" s="879"/>
      <c r="D457" s="866"/>
      <c r="E457" s="882"/>
      <c r="F457" s="515"/>
      <c r="G457" s="782"/>
      <c r="H457" s="485" t="s">
        <v>757</v>
      </c>
      <c r="I457" s="485" t="s">
        <v>814</v>
      </c>
      <c r="J457" s="512"/>
      <c r="K457" s="490" t="s">
        <v>141</v>
      </c>
      <c r="L457" s="877" t="s">
        <v>35</v>
      </c>
      <c r="M457" s="483">
        <v>1200</v>
      </c>
      <c r="N457" s="484"/>
    </row>
    <row r="458" spans="1:14" x14ac:dyDescent="0.35">
      <c r="A458" s="819" t="s">
        <v>140</v>
      </c>
      <c r="B458" s="864"/>
      <c r="C458" s="879"/>
      <c r="D458" s="866"/>
      <c r="E458" s="882"/>
      <c r="F458" s="515"/>
      <c r="G458" s="782"/>
      <c r="H458" s="485" t="s">
        <v>726</v>
      </c>
      <c r="I458" s="485" t="s">
        <v>814</v>
      </c>
      <c r="J458" s="512"/>
      <c r="K458" s="490" t="s">
        <v>45</v>
      </c>
      <c r="L458" s="877"/>
      <c r="M458" s="483">
        <v>700</v>
      </c>
      <c r="N458" s="484"/>
    </row>
    <row r="459" spans="1:14" x14ac:dyDescent="0.35">
      <c r="A459" s="819" t="s">
        <v>140</v>
      </c>
      <c r="B459" s="864"/>
      <c r="C459" s="879"/>
      <c r="D459" s="866"/>
      <c r="E459" s="882"/>
      <c r="F459" s="515"/>
      <c r="G459" s="782"/>
      <c r="H459" s="485" t="s">
        <v>726</v>
      </c>
      <c r="I459" s="485" t="s">
        <v>814</v>
      </c>
      <c r="J459" s="512"/>
      <c r="K459" s="490" t="s">
        <v>46</v>
      </c>
      <c r="L459" s="877"/>
      <c r="M459" s="483">
        <v>880</v>
      </c>
      <c r="N459" s="484"/>
    </row>
    <row r="460" spans="1:14" x14ac:dyDescent="0.35">
      <c r="A460" s="819" t="s">
        <v>140</v>
      </c>
      <c r="B460" s="864"/>
      <c r="C460" s="879"/>
      <c r="D460" s="866"/>
      <c r="E460" s="882"/>
      <c r="F460" s="515">
        <v>10451500</v>
      </c>
      <c r="G460" s="782">
        <v>25.52</v>
      </c>
      <c r="H460" s="485" t="s">
        <v>757</v>
      </c>
      <c r="I460" s="485" t="s">
        <v>814</v>
      </c>
      <c r="J460" s="512"/>
      <c r="K460" s="753" t="s">
        <v>454</v>
      </c>
      <c r="L460" s="487"/>
      <c r="M460" s="488"/>
      <c r="N460" s="489"/>
    </row>
    <row r="461" spans="1:14" ht="31" x14ac:dyDescent="0.35">
      <c r="A461" s="819" t="s">
        <v>140</v>
      </c>
      <c r="B461" s="864"/>
      <c r="C461" s="879"/>
      <c r="D461" s="866"/>
      <c r="E461" s="882"/>
      <c r="F461" s="515"/>
      <c r="G461" s="782"/>
      <c r="H461" s="485" t="s">
        <v>757</v>
      </c>
      <c r="I461" s="485" t="s">
        <v>814</v>
      </c>
      <c r="J461" s="512"/>
      <c r="K461" s="490" t="s">
        <v>368</v>
      </c>
      <c r="L461" s="877" t="s">
        <v>35</v>
      </c>
      <c r="M461" s="483">
        <v>800</v>
      </c>
      <c r="N461" s="484"/>
    </row>
    <row r="462" spans="1:14" ht="32" customHeight="1" x14ac:dyDescent="0.35">
      <c r="A462" s="819" t="s">
        <v>140</v>
      </c>
      <c r="B462" s="864"/>
      <c r="C462" s="879"/>
      <c r="D462" s="866"/>
      <c r="E462" s="882"/>
      <c r="F462" s="515"/>
      <c r="G462" s="782"/>
      <c r="H462" s="485" t="s">
        <v>757</v>
      </c>
      <c r="I462" s="485" t="s">
        <v>814</v>
      </c>
      <c r="J462" s="512"/>
      <c r="K462" s="490" t="s">
        <v>291</v>
      </c>
      <c r="L462" s="877"/>
      <c r="M462" s="483">
        <v>590</v>
      </c>
      <c r="N462" s="484"/>
    </row>
    <row r="463" spans="1:14" ht="36.5" customHeight="1" x14ac:dyDescent="0.35">
      <c r="A463" s="819" t="s">
        <v>140</v>
      </c>
      <c r="B463" s="864"/>
      <c r="C463" s="879"/>
      <c r="D463" s="866"/>
      <c r="E463" s="882"/>
      <c r="F463" s="515"/>
      <c r="G463" s="782"/>
      <c r="H463" s="485" t="s">
        <v>757</v>
      </c>
      <c r="I463" s="485" t="s">
        <v>814</v>
      </c>
      <c r="J463" s="512"/>
      <c r="K463" s="490" t="s">
        <v>292</v>
      </c>
      <c r="L463" s="877"/>
      <c r="M463" s="483">
        <v>1230</v>
      </c>
      <c r="N463" s="484"/>
    </row>
    <row r="464" spans="1:14" ht="31" x14ac:dyDescent="0.35">
      <c r="A464" s="819" t="s">
        <v>140</v>
      </c>
      <c r="B464" s="864"/>
      <c r="C464" s="879"/>
      <c r="D464" s="866"/>
      <c r="E464" s="882"/>
      <c r="F464" s="515"/>
      <c r="G464" s="782"/>
      <c r="H464" s="485" t="s">
        <v>757</v>
      </c>
      <c r="I464" s="485" t="s">
        <v>814</v>
      </c>
      <c r="J464" s="512"/>
      <c r="K464" s="490" t="s">
        <v>293</v>
      </c>
      <c r="L464" s="877"/>
      <c r="M464" s="483">
        <v>670</v>
      </c>
      <c r="N464" s="484"/>
    </row>
    <row r="465" spans="1:14" ht="31" x14ac:dyDescent="0.35">
      <c r="A465" s="819" t="s">
        <v>140</v>
      </c>
      <c r="B465" s="864"/>
      <c r="C465" s="879"/>
      <c r="D465" s="866"/>
      <c r="E465" s="882"/>
      <c r="F465" s="515"/>
      <c r="G465" s="782"/>
      <c r="H465" s="485" t="s">
        <v>757</v>
      </c>
      <c r="I465" s="485" t="s">
        <v>814</v>
      </c>
      <c r="J465" s="512"/>
      <c r="K465" s="490" t="s">
        <v>295</v>
      </c>
      <c r="L465" s="877"/>
      <c r="M465" s="483">
        <v>850</v>
      </c>
      <c r="N465" s="484"/>
    </row>
    <row r="466" spans="1:14" ht="31" x14ac:dyDescent="0.35">
      <c r="A466" s="819" t="s">
        <v>140</v>
      </c>
      <c r="B466" s="864"/>
      <c r="C466" s="879"/>
      <c r="D466" s="866"/>
      <c r="E466" s="882"/>
      <c r="F466" s="515"/>
      <c r="G466" s="782"/>
      <c r="H466" s="485" t="s">
        <v>726</v>
      </c>
      <c r="I466" s="485" t="s">
        <v>814</v>
      </c>
      <c r="J466" s="512"/>
      <c r="K466" s="490" t="s">
        <v>294</v>
      </c>
      <c r="L466" s="877"/>
      <c r="M466" s="483">
        <v>1300</v>
      </c>
      <c r="N466" s="484"/>
    </row>
    <row r="467" spans="1:14" ht="31" x14ac:dyDescent="0.35">
      <c r="A467" s="819" t="s">
        <v>140</v>
      </c>
      <c r="B467" s="864"/>
      <c r="C467" s="879"/>
      <c r="D467" s="866"/>
      <c r="E467" s="882"/>
      <c r="F467" s="515"/>
      <c r="G467" s="782"/>
      <c r="H467" s="485" t="s">
        <v>726</v>
      </c>
      <c r="I467" s="485" t="s">
        <v>814</v>
      </c>
      <c r="J467" s="512"/>
      <c r="K467" s="534" t="s">
        <v>296</v>
      </c>
      <c r="L467" s="884"/>
      <c r="M467" s="497">
        <v>1400</v>
      </c>
      <c r="N467" s="498"/>
    </row>
    <row r="468" spans="1:14" ht="31" x14ac:dyDescent="0.35">
      <c r="A468" s="819" t="s">
        <v>140</v>
      </c>
      <c r="B468" s="864"/>
      <c r="C468" s="879"/>
      <c r="D468" s="866"/>
      <c r="E468" s="882"/>
      <c r="F468" s="515">
        <v>8245000</v>
      </c>
      <c r="G468" s="782">
        <v>20.14</v>
      </c>
      <c r="H468" s="485" t="s">
        <v>757</v>
      </c>
      <c r="I468" s="564" t="s">
        <v>812</v>
      </c>
      <c r="J468" s="512"/>
      <c r="K468" s="560" t="s">
        <v>721</v>
      </c>
      <c r="L468" s="885" t="s">
        <v>35</v>
      </c>
      <c r="M468" s="488" t="s">
        <v>664</v>
      </c>
      <c r="N468" s="489"/>
    </row>
    <row r="469" spans="1:14" ht="31" x14ac:dyDescent="0.35">
      <c r="A469" s="819" t="s">
        <v>140</v>
      </c>
      <c r="B469" s="864"/>
      <c r="C469" s="879"/>
      <c r="D469" s="866"/>
      <c r="E469" s="882"/>
      <c r="F469" s="515"/>
      <c r="G469" s="782"/>
      <c r="H469" s="485" t="s">
        <v>757</v>
      </c>
      <c r="I469" s="564" t="s">
        <v>812</v>
      </c>
      <c r="J469" s="512"/>
      <c r="K469" s="643" t="s">
        <v>606</v>
      </c>
      <c r="L469" s="886"/>
      <c r="M469" s="526">
        <v>200</v>
      </c>
      <c r="N469" s="484"/>
    </row>
    <row r="470" spans="1:14" ht="46.5" x14ac:dyDescent="0.35">
      <c r="A470" s="819" t="s">
        <v>140</v>
      </c>
      <c r="B470" s="864"/>
      <c r="C470" s="879"/>
      <c r="D470" s="866"/>
      <c r="E470" s="882"/>
      <c r="F470" s="683"/>
      <c r="G470" s="787"/>
      <c r="H470" s="485" t="s">
        <v>757</v>
      </c>
      <c r="I470" s="564" t="s">
        <v>812</v>
      </c>
      <c r="J470" s="512"/>
      <c r="K470" s="565" t="s">
        <v>607</v>
      </c>
      <c r="L470" s="886"/>
      <c r="M470" s="483">
        <v>120</v>
      </c>
      <c r="N470" s="484"/>
    </row>
    <row r="471" spans="1:14" x14ac:dyDescent="0.35">
      <c r="A471" s="819" t="s">
        <v>140</v>
      </c>
      <c r="B471" s="864"/>
      <c r="C471" s="879"/>
      <c r="D471" s="866"/>
      <c r="E471" s="882"/>
      <c r="F471" s="683"/>
      <c r="G471" s="787"/>
      <c r="H471" s="485" t="s">
        <v>757</v>
      </c>
      <c r="I471" s="564" t="s">
        <v>812</v>
      </c>
      <c r="J471" s="512"/>
      <c r="K471" s="565" t="s">
        <v>608</v>
      </c>
      <c r="L471" s="886"/>
      <c r="M471" s="483" t="s">
        <v>665</v>
      </c>
      <c r="N471" s="484"/>
    </row>
    <row r="472" spans="1:14" x14ac:dyDescent="0.35">
      <c r="A472" s="819" t="s">
        <v>140</v>
      </c>
      <c r="B472" s="864"/>
      <c r="C472" s="879"/>
      <c r="D472" s="866"/>
      <c r="E472" s="882"/>
      <c r="F472" s="754"/>
      <c r="G472" s="779"/>
      <c r="H472" s="485" t="s">
        <v>757</v>
      </c>
      <c r="I472" s="564" t="s">
        <v>812</v>
      </c>
      <c r="J472" s="512"/>
      <c r="K472" s="565" t="s">
        <v>609</v>
      </c>
      <c r="L472" s="886"/>
      <c r="M472" s="483" t="s">
        <v>665</v>
      </c>
      <c r="N472" s="484"/>
    </row>
    <row r="473" spans="1:14" x14ac:dyDescent="0.35">
      <c r="A473" s="819" t="s">
        <v>140</v>
      </c>
      <c r="B473" s="864"/>
      <c r="C473" s="879"/>
      <c r="D473" s="866"/>
      <c r="E473" s="882"/>
      <c r="F473" s="515"/>
      <c r="G473" s="782"/>
      <c r="H473" s="485" t="s">
        <v>757</v>
      </c>
      <c r="I473" s="564" t="s">
        <v>812</v>
      </c>
      <c r="J473" s="512"/>
      <c r="K473" s="565" t="s">
        <v>610</v>
      </c>
      <c r="L473" s="886"/>
      <c r="M473" s="483">
        <v>300</v>
      </c>
      <c r="N473" s="484"/>
    </row>
    <row r="474" spans="1:14" x14ac:dyDescent="0.35">
      <c r="A474" s="819" t="s">
        <v>140</v>
      </c>
      <c r="B474" s="864"/>
      <c r="C474" s="879"/>
      <c r="D474" s="866"/>
      <c r="E474" s="882"/>
      <c r="F474" s="515"/>
      <c r="G474" s="782"/>
      <c r="H474" s="485" t="s">
        <v>757</v>
      </c>
      <c r="I474" s="564" t="s">
        <v>812</v>
      </c>
      <c r="J474" s="512"/>
      <c r="K474" s="550" t="s">
        <v>611</v>
      </c>
      <c r="L474" s="887"/>
      <c r="M474" s="528">
        <v>70</v>
      </c>
      <c r="N474" s="498"/>
    </row>
    <row r="475" spans="1:14" x14ac:dyDescent="0.35">
      <c r="A475" s="819" t="s">
        <v>140</v>
      </c>
      <c r="B475" s="864"/>
      <c r="C475" s="879"/>
      <c r="D475" s="866"/>
      <c r="E475" s="882"/>
      <c r="F475" s="683" t="s">
        <v>298</v>
      </c>
      <c r="G475" s="787">
        <v>16.13</v>
      </c>
      <c r="H475" s="485" t="s">
        <v>757</v>
      </c>
      <c r="I475" s="485" t="s">
        <v>722</v>
      </c>
      <c r="J475" s="512"/>
      <c r="K475" s="499" t="s">
        <v>372</v>
      </c>
      <c r="L475" s="500"/>
      <c r="N475" s="484"/>
    </row>
    <row r="476" spans="1:14" x14ac:dyDescent="0.35">
      <c r="A476" s="819" t="s">
        <v>140</v>
      </c>
      <c r="B476" s="864"/>
      <c r="C476" s="879"/>
      <c r="D476" s="866"/>
      <c r="E476" s="882"/>
      <c r="F476" s="515"/>
      <c r="G476" s="782"/>
      <c r="H476" s="485" t="s">
        <v>757</v>
      </c>
      <c r="I476" s="485" t="s">
        <v>722</v>
      </c>
      <c r="J476" s="512"/>
      <c r="K476" s="490" t="s">
        <v>371</v>
      </c>
      <c r="L476" s="870" t="s">
        <v>35</v>
      </c>
      <c r="M476" s="483">
        <v>120</v>
      </c>
      <c r="N476" s="484"/>
    </row>
    <row r="477" spans="1:14" x14ac:dyDescent="0.35">
      <c r="A477" s="819" t="s">
        <v>140</v>
      </c>
      <c r="B477" s="864"/>
      <c r="C477" s="879"/>
      <c r="D477" s="866"/>
      <c r="E477" s="882"/>
      <c r="F477" s="515"/>
      <c r="G477" s="782"/>
      <c r="H477" s="485" t="s">
        <v>757</v>
      </c>
      <c r="I477" s="485" t="s">
        <v>722</v>
      </c>
      <c r="J477" s="512"/>
      <c r="K477" s="490" t="s">
        <v>47</v>
      </c>
      <c r="L477" s="870"/>
      <c r="M477" s="483">
        <v>185</v>
      </c>
      <c r="N477" s="484"/>
    </row>
    <row r="478" spans="1:14" x14ac:dyDescent="0.35">
      <c r="A478" s="819" t="s">
        <v>140</v>
      </c>
      <c r="B478" s="864"/>
      <c r="C478" s="879"/>
      <c r="D478" s="866"/>
      <c r="E478" s="882"/>
      <c r="F478" s="515"/>
      <c r="G478" s="782"/>
      <c r="H478" s="485" t="s">
        <v>757</v>
      </c>
      <c r="I478" s="485" t="s">
        <v>722</v>
      </c>
      <c r="J478" s="512"/>
      <c r="K478" s="550" t="s">
        <v>48</v>
      </c>
      <c r="L478" s="871"/>
      <c r="M478" s="483">
        <v>150</v>
      </c>
      <c r="N478" s="484"/>
    </row>
    <row r="479" spans="1:14" ht="31" x14ac:dyDescent="0.35">
      <c r="A479" s="819" t="s">
        <v>140</v>
      </c>
      <c r="B479" s="864"/>
      <c r="C479" s="879"/>
      <c r="D479" s="866"/>
      <c r="E479" s="882"/>
      <c r="F479" s="515">
        <v>1886000</v>
      </c>
      <c r="G479" s="782">
        <v>4.6100000000000003</v>
      </c>
      <c r="H479" s="485" t="s">
        <v>757</v>
      </c>
      <c r="I479" s="485" t="s">
        <v>812</v>
      </c>
      <c r="J479" s="512"/>
      <c r="K479" s="755" t="s">
        <v>603</v>
      </c>
      <c r="L479" s="589" t="s">
        <v>35</v>
      </c>
      <c r="M479" s="545">
        <v>1150</v>
      </c>
      <c r="N479" s="546"/>
    </row>
    <row r="480" spans="1:14" x14ac:dyDescent="0.35">
      <c r="A480" s="819" t="s">
        <v>140</v>
      </c>
      <c r="B480" s="864"/>
      <c r="C480" s="879"/>
      <c r="D480" s="866"/>
      <c r="E480" s="882"/>
      <c r="F480" s="515">
        <v>190000</v>
      </c>
      <c r="G480" s="782">
        <v>0.46</v>
      </c>
      <c r="H480" s="485" t="s">
        <v>726</v>
      </c>
      <c r="I480" s="485" t="s">
        <v>726</v>
      </c>
      <c r="J480" s="512"/>
      <c r="K480" s="596" t="s">
        <v>49</v>
      </c>
      <c r="L480" s="589" t="s">
        <v>35</v>
      </c>
      <c r="M480" s="545">
        <v>50</v>
      </c>
      <c r="N480" s="546"/>
    </row>
    <row r="481" spans="1:14" x14ac:dyDescent="0.35">
      <c r="A481" s="819" t="s">
        <v>140</v>
      </c>
      <c r="B481" s="864"/>
      <c r="C481" s="879"/>
      <c r="D481" s="866"/>
      <c r="E481" s="882"/>
      <c r="F481" s="515">
        <v>1559694</v>
      </c>
      <c r="G481" s="782">
        <v>3.81</v>
      </c>
      <c r="H481" s="485" t="s">
        <v>757</v>
      </c>
      <c r="I481" s="485" t="s">
        <v>728</v>
      </c>
      <c r="J481" s="512"/>
      <c r="K481" s="596" t="s">
        <v>50</v>
      </c>
      <c r="L481" s="589" t="s">
        <v>35</v>
      </c>
      <c r="M481" s="545">
        <v>60</v>
      </c>
      <c r="N481" s="546"/>
    </row>
    <row r="482" spans="1:14" ht="31.5" thickBot="1" x14ac:dyDescent="0.4">
      <c r="A482" s="820" t="s">
        <v>140</v>
      </c>
      <c r="B482" s="878"/>
      <c r="C482" s="880"/>
      <c r="D482" s="875"/>
      <c r="E482" s="883"/>
      <c r="F482" s="551">
        <v>140000</v>
      </c>
      <c r="G482" s="783">
        <v>0.34</v>
      </c>
      <c r="H482" s="506" t="s">
        <v>723</v>
      </c>
      <c r="I482" s="506" t="s">
        <v>812</v>
      </c>
      <c r="J482" s="552"/>
      <c r="K482" s="599" t="s">
        <v>604</v>
      </c>
      <c r="L482" s="505" t="s">
        <v>35</v>
      </c>
      <c r="M482" s="555">
        <v>350</v>
      </c>
      <c r="N482" s="556"/>
    </row>
    <row r="483" spans="1:14" ht="46.5" x14ac:dyDescent="0.35">
      <c r="A483" s="818" t="s">
        <v>173</v>
      </c>
      <c r="B483" s="872">
        <v>3</v>
      </c>
      <c r="C483" s="865">
        <v>0.25</v>
      </c>
      <c r="D483" s="867">
        <v>9076764</v>
      </c>
      <c r="E483" s="867">
        <v>8105959.5999999996</v>
      </c>
      <c r="F483" s="756">
        <v>519893</v>
      </c>
      <c r="G483" s="792">
        <v>5.73</v>
      </c>
      <c r="H483" s="661" t="s">
        <v>757</v>
      </c>
      <c r="I483" s="661" t="s">
        <v>732</v>
      </c>
      <c r="J483" s="536"/>
      <c r="K483" s="722" t="s">
        <v>455</v>
      </c>
      <c r="L483" s="478" t="s">
        <v>35</v>
      </c>
      <c r="M483" s="538" t="s">
        <v>666</v>
      </c>
      <c r="N483" s="539"/>
    </row>
    <row r="484" spans="1:14" ht="31" x14ac:dyDescent="0.35">
      <c r="A484" s="818" t="s">
        <v>173</v>
      </c>
      <c r="B484" s="873"/>
      <c r="C484" s="866"/>
      <c r="D484" s="876"/>
      <c r="E484" s="868"/>
      <c r="F484" s="515">
        <v>4255126</v>
      </c>
      <c r="G484" s="804">
        <v>46.88</v>
      </c>
      <c r="H484" s="757" t="s">
        <v>757</v>
      </c>
      <c r="I484" s="485" t="s">
        <v>814</v>
      </c>
      <c r="J484" s="758"/>
      <c r="K484" s="596" t="s">
        <v>33</v>
      </c>
      <c r="L484" s="589" t="s">
        <v>35</v>
      </c>
      <c r="M484" s="545" t="s">
        <v>667</v>
      </c>
      <c r="N484" s="678" t="s">
        <v>70</v>
      </c>
    </row>
    <row r="485" spans="1:14" ht="31.5" thickBot="1" x14ac:dyDescent="0.4">
      <c r="A485" s="660" t="s">
        <v>173</v>
      </c>
      <c r="B485" s="874"/>
      <c r="C485" s="875"/>
      <c r="D485" s="875"/>
      <c r="E485" s="869"/>
      <c r="F485" s="759">
        <v>4301745</v>
      </c>
      <c r="G485" s="805">
        <v>47.39</v>
      </c>
      <c r="H485" s="760" t="s">
        <v>757</v>
      </c>
      <c r="I485" s="761" t="s">
        <v>812</v>
      </c>
      <c r="J485" s="552"/>
      <c r="K485" s="665" t="s">
        <v>754</v>
      </c>
      <c r="L485" s="505" t="s">
        <v>35</v>
      </c>
      <c r="M485" s="555" t="s">
        <v>668</v>
      </c>
      <c r="N485" s="762" t="s">
        <v>174</v>
      </c>
    </row>
    <row r="486" spans="1:14" x14ac:dyDescent="0.35">
      <c r="A486" s="822" t="s">
        <v>238</v>
      </c>
      <c r="B486" s="763"/>
      <c r="C486" s="764"/>
      <c r="D486" s="764"/>
      <c r="J486" s="763"/>
      <c r="K486" s="491"/>
      <c r="L486" s="763"/>
      <c r="M486" s="767"/>
      <c r="N486" s="763"/>
    </row>
    <row r="487" spans="1:14" x14ac:dyDescent="0.35">
      <c r="J487" s="662"/>
    </row>
    <row r="488" spans="1:14" x14ac:dyDescent="0.35">
      <c r="J488" s="662"/>
    </row>
    <row r="489" spans="1:14" x14ac:dyDescent="0.35">
      <c r="J489" s="662"/>
    </row>
    <row r="490" spans="1:14" x14ac:dyDescent="0.35">
      <c r="J490" s="662"/>
    </row>
    <row r="491" spans="1:14" x14ac:dyDescent="0.35">
      <c r="J491" s="662"/>
    </row>
    <row r="492" spans="1:14" x14ac:dyDescent="0.35">
      <c r="J492" s="662"/>
    </row>
    <row r="493" spans="1:14" x14ac:dyDescent="0.35">
      <c r="J493" s="662"/>
    </row>
    <row r="494" spans="1:14" x14ac:dyDescent="0.35">
      <c r="J494" s="662"/>
    </row>
    <row r="495" spans="1:14" x14ac:dyDescent="0.35">
      <c r="J495" s="662"/>
    </row>
    <row r="496" spans="1:14" x14ac:dyDescent="0.35">
      <c r="J496" s="662"/>
    </row>
    <row r="497" spans="10:10" x14ac:dyDescent="0.35">
      <c r="J497" s="662"/>
    </row>
    <row r="498" spans="10:10" x14ac:dyDescent="0.35">
      <c r="J498" s="662"/>
    </row>
    <row r="499" spans="10:10" x14ac:dyDescent="0.35">
      <c r="J499" s="662"/>
    </row>
    <row r="500" spans="10:10" x14ac:dyDescent="0.35">
      <c r="J500" s="662"/>
    </row>
    <row r="501" spans="10:10" x14ac:dyDescent="0.35">
      <c r="J501" s="662"/>
    </row>
    <row r="502" spans="10:10" x14ac:dyDescent="0.35">
      <c r="J502" s="662"/>
    </row>
    <row r="503" spans="10:10" x14ac:dyDescent="0.35">
      <c r="J503" s="662"/>
    </row>
    <row r="504" spans="10:10" x14ac:dyDescent="0.35">
      <c r="J504" s="662"/>
    </row>
    <row r="505" spans="10:10" x14ac:dyDescent="0.35">
      <c r="J505" s="662"/>
    </row>
    <row r="506" spans="10:10" x14ac:dyDescent="0.35">
      <c r="J506" s="662"/>
    </row>
    <row r="507" spans="10:10" x14ac:dyDescent="0.35">
      <c r="J507" s="662"/>
    </row>
    <row r="508" spans="10:10" x14ac:dyDescent="0.35">
      <c r="J508" s="662"/>
    </row>
    <row r="509" spans="10:10" x14ac:dyDescent="0.35">
      <c r="J509" s="662"/>
    </row>
    <row r="510" spans="10:10" x14ac:dyDescent="0.35">
      <c r="J510" s="662"/>
    </row>
    <row r="511" spans="10:10" x14ac:dyDescent="0.35">
      <c r="J511" s="662"/>
    </row>
    <row r="512" spans="10:10" x14ac:dyDescent="0.35">
      <c r="J512" s="662"/>
    </row>
    <row r="513" spans="10:10" x14ac:dyDescent="0.35">
      <c r="J513" s="662"/>
    </row>
    <row r="514" spans="10:10" x14ac:dyDescent="0.35">
      <c r="J514" s="662"/>
    </row>
    <row r="515" spans="10:10" x14ac:dyDescent="0.35">
      <c r="J515" s="662"/>
    </row>
    <row r="516" spans="10:10" x14ac:dyDescent="0.35">
      <c r="J516" s="662"/>
    </row>
    <row r="517" spans="10:10" x14ac:dyDescent="0.35">
      <c r="J517" s="662"/>
    </row>
    <row r="518" spans="10:10" x14ac:dyDescent="0.35">
      <c r="J518" s="662"/>
    </row>
    <row r="519" spans="10:10" x14ac:dyDescent="0.35">
      <c r="J519" s="662"/>
    </row>
    <row r="520" spans="10:10" x14ac:dyDescent="0.35">
      <c r="J520" s="662"/>
    </row>
    <row r="521" spans="10:10" x14ac:dyDescent="0.35">
      <c r="J521" s="662"/>
    </row>
    <row r="522" spans="10:10" x14ac:dyDescent="0.35">
      <c r="J522" s="662"/>
    </row>
    <row r="523" spans="10:10" x14ac:dyDescent="0.35">
      <c r="J523" s="662"/>
    </row>
    <row r="524" spans="10:10" x14ac:dyDescent="0.35">
      <c r="J524" s="662"/>
    </row>
    <row r="525" spans="10:10" x14ac:dyDescent="0.35">
      <c r="J525" s="662"/>
    </row>
    <row r="526" spans="10:10" x14ac:dyDescent="0.35">
      <c r="J526" s="662"/>
    </row>
    <row r="527" spans="10:10" x14ac:dyDescent="0.35">
      <c r="J527" s="662"/>
    </row>
    <row r="528" spans="10:10" x14ac:dyDescent="0.35">
      <c r="J528" s="662"/>
    </row>
    <row r="529" spans="10:10" x14ac:dyDescent="0.35">
      <c r="J529" s="662"/>
    </row>
    <row r="530" spans="10:10" x14ac:dyDescent="0.35">
      <c r="J530" s="662"/>
    </row>
    <row r="531" spans="10:10" x14ac:dyDescent="0.35">
      <c r="J531" s="662"/>
    </row>
    <row r="532" spans="10:10" x14ac:dyDescent="0.35">
      <c r="J532" s="662"/>
    </row>
    <row r="533" spans="10:10" x14ac:dyDescent="0.35">
      <c r="J533" s="662"/>
    </row>
    <row r="534" spans="10:10" x14ac:dyDescent="0.35">
      <c r="J534" s="662"/>
    </row>
    <row r="535" spans="10:10" x14ac:dyDescent="0.35">
      <c r="J535" s="662"/>
    </row>
    <row r="536" spans="10:10" x14ac:dyDescent="0.35">
      <c r="J536" s="662"/>
    </row>
    <row r="537" spans="10:10" x14ac:dyDescent="0.35">
      <c r="J537" s="662"/>
    </row>
    <row r="538" spans="10:10" x14ac:dyDescent="0.35">
      <c r="J538" s="662"/>
    </row>
    <row r="539" spans="10:10" x14ac:dyDescent="0.35">
      <c r="J539" s="662"/>
    </row>
    <row r="540" spans="10:10" x14ac:dyDescent="0.35">
      <c r="J540" s="662"/>
    </row>
    <row r="541" spans="10:10" x14ac:dyDescent="0.35">
      <c r="J541" s="662"/>
    </row>
    <row r="542" spans="10:10" x14ac:dyDescent="0.35">
      <c r="J542" s="662"/>
    </row>
    <row r="543" spans="10:10" x14ac:dyDescent="0.35">
      <c r="J543" s="662"/>
    </row>
    <row r="544" spans="10:10" x14ac:dyDescent="0.35">
      <c r="J544" s="662"/>
    </row>
    <row r="545" spans="10:10" x14ac:dyDescent="0.35">
      <c r="J545" s="662"/>
    </row>
    <row r="546" spans="10:10" x14ac:dyDescent="0.35">
      <c r="J546" s="662"/>
    </row>
    <row r="547" spans="10:10" x14ac:dyDescent="0.35">
      <c r="J547" s="662"/>
    </row>
    <row r="548" spans="10:10" x14ac:dyDescent="0.35">
      <c r="J548" s="662"/>
    </row>
    <row r="549" spans="10:10" x14ac:dyDescent="0.35">
      <c r="J549" s="662"/>
    </row>
    <row r="550" spans="10:10" x14ac:dyDescent="0.35">
      <c r="J550" s="662"/>
    </row>
    <row r="551" spans="10:10" x14ac:dyDescent="0.35">
      <c r="J551" s="662"/>
    </row>
    <row r="552" spans="10:10" x14ac:dyDescent="0.35">
      <c r="J552" s="662"/>
    </row>
    <row r="553" spans="10:10" x14ac:dyDescent="0.35">
      <c r="J553" s="662"/>
    </row>
    <row r="554" spans="10:10" x14ac:dyDescent="0.35">
      <c r="J554" s="662"/>
    </row>
    <row r="555" spans="10:10" x14ac:dyDescent="0.35">
      <c r="J555" s="662"/>
    </row>
    <row r="556" spans="10:10" x14ac:dyDescent="0.35">
      <c r="J556" s="662"/>
    </row>
    <row r="557" spans="10:10" x14ac:dyDescent="0.35">
      <c r="J557" s="662"/>
    </row>
    <row r="558" spans="10:10" x14ac:dyDescent="0.35">
      <c r="J558" s="662"/>
    </row>
    <row r="559" spans="10:10" x14ac:dyDescent="0.35">
      <c r="J559" s="662"/>
    </row>
    <row r="560" spans="10:10" x14ac:dyDescent="0.35">
      <c r="J560" s="662"/>
    </row>
    <row r="561" spans="10:10" x14ac:dyDescent="0.35">
      <c r="J561" s="662"/>
    </row>
    <row r="562" spans="10:10" x14ac:dyDescent="0.35">
      <c r="J562" s="662"/>
    </row>
    <row r="563" spans="10:10" x14ac:dyDescent="0.35">
      <c r="J563" s="662"/>
    </row>
    <row r="564" spans="10:10" x14ac:dyDescent="0.35">
      <c r="J564" s="662"/>
    </row>
    <row r="565" spans="10:10" x14ac:dyDescent="0.35">
      <c r="J565" s="662"/>
    </row>
    <row r="566" spans="10:10" x14ac:dyDescent="0.35">
      <c r="J566" s="662"/>
    </row>
    <row r="567" spans="10:10" x14ac:dyDescent="0.35">
      <c r="J567" s="662"/>
    </row>
    <row r="568" spans="10:10" x14ac:dyDescent="0.35">
      <c r="J568" s="662"/>
    </row>
    <row r="569" spans="10:10" x14ac:dyDescent="0.35">
      <c r="J569" s="662"/>
    </row>
    <row r="570" spans="10:10" x14ac:dyDescent="0.35">
      <c r="J570" s="662"/>
    </row>
    <row r="571" spans="10:10" x14ac:dyDescent="0.35">
      <c r="J571" s="662"/>
    </row>
    <row r="572" spans="10:10" x14ac:dyDescent="0.35">
      <c r="J572" s="662"/>
    </row>
    <row r="573" spans="10:10" x14ac:dyDescent="0.35">
      <c r="J573" s="662"/>
    </row>
    <row r="574" spans="10:10" x14ac:dyDescent="0.35">
      <c r="J574" s="662"/>
    </row>
    <row r="575" spans="10:10" x14ac:dyDescent="0.35">
      <c r="J575" s="662"/>
    </row>
    <row r="576" spans="10:10" x14ac:dyDescent="0.35">
      <c r="J576" s="662"/>
    </row>
    <row r="577" spans="10:10" x14ac:dyDescent="0.35">
      <c r="J577" s="662"/>
    </row>
    <row r="578" spans="10:10" x14ac:dyDescent="0.35">
      <c r="J578" s="662"/>
    </row>
    <row r="579" spans="10:10" x14ac:dyDescent="0.35">
      <c r="J579" s="662"/>
    </row>
    <row r="580" spans="10:10" x14ac:dyDescent="0.35">
      <c r="J580" s="662"/>
    </row>
    <row r="581" spans="10:10" x14ac:dyDescent="0.35">
      <c r="J581" s="662"/>
    </row>
    <row r="582" spans="10:10" x14ac:dyDescent="0.35">
      <c r="J582" s="662"/>
    </row>
    <row r="583" spans="10:10" x14ac:dyDescent="0.35">
      <c r="J583" s="662"/>
    </row>
    <row r="584" spans="10:10" x14ac:dyDescent="0.35">
      <c r="J584" s="662"/>
    </row>
    <row r="585" spans="10:10" x14ac:dyDescent="0.35">
      <c r="J585" s="662"/>
    </row>
    <row r="586" spans="10:10" x14ac:dyDescent="0.35">
      <c r="J586" s="662"/>
    </row>
    <row r="587" spans="10:10" x14ac:dyDescent="0.35">
      <c r="J587" s="662"/>
    </row>
    <row r="588" spans="10:10" x14ac:dyDescent="0.35">
      <c r="J588" s="662"/>
    </row>
    <row r="589" spans="10:10" x14ac:dyDescent="0.35">
      <c r="J589" s="662"/>
    </row>
    <row r="590" spans="10:10" x14ac:dyDescent="0.35">
      <c r="J590" s="662"/>
    </row>
    <row r="591" spans="10:10" x14ac:dyDescent="0.35">
      <c r="J591" s="662"/>
    </row>
    <row r="592" spans="10:10" x14ac:dyDescent="0.35">
      <c r="J592" s="662"/>
    </row>
    <row r="593" spans="10:10" x14ac:dyDescent="0.35">
      <c r="J593" s="662"/>
    </row>
    <row r="594" spans="10:10" x14ac:dyDescent="0.35">
      <c r="J594" s="662"/>
    </row>
    <row r="595" spans="10:10" x14ac:dyDescent="0.35">
      <c r="J595" s="662"/>
    </row>
    <row r="596" spans="10:10" x14ac:dyDescent="0.35">
      <c r="J596" s="662"/>
    </row>
    <row r="597" spans="10:10" x14ac:dyDescent="0.35">
      <c r="J597" s="662"/>
    </row>
    <row r="598" spans="10:10" x14ac:dyDescent="0.35">
      <c r="J598" s="662"/>
    </row>
    <row r="599" spans="10:10" x14ac:dyDescent="0.35">
      <c r="J599" s="662"/>
    </row>
    <row r="600" spans="10:10" x14ac:dyDescent="0.35">
      <c r="J600" s="662"/>
    </row>
    <row r="601" spans="10:10" x14ac:dyDescent="0.35">
      <c r="J601" s="662"/>
    </row>
    <row r="602" spans="10:10" x14ac:dyDescent="0.35">
      <c r="J602" s="662"/>
    </row>
    <row r="603" spans="10:10" x14ac:dyDescent="0.35">
      <c r="J603" s="662"/>
    </row>
    <row r="604" spans="10:10" x14ac:dyDescent="0.35">
      <c r="J604" s="662"/>
    </row>
    <row r="605" spans="10:10" x14ac:dyDescent="0.35">
      <c r="J605" s="662"/>
    </row>
    <row r="606" spans="10:10" x14ac:dyDescent="0.35">
      <c r="J606" s="662"/>
    </row>
    <row r="607" spans="10:10" x14ac:dyDescent="0.35">
      <c r="J607" s="662"/>
    </row>
    <row r="608" spans="10:10" x14ac:dyDescent="0.35">
      <c r="J608" s="662"/>
    </row>
    <row r="609" spans="10:10" x14ac:dyDescent="0.35">
      <c r="J609" s="662"/>
    </row>
    <row r="610" spans="10:10" x14ac:dyDescent="0.35">
      <c r="J610" s="662"/>
    </row>
    <row r="611" spans="10:10" x14ac:dyDescent="0.35">
      <c r="J611" s="662"/>
    </row>
    <row r="612" spans="10:10" x14ac:dyDescent="0.35">
      <c r="J612" s="662"/>
    </row>
    <row r="613" spans="10:10" x14ac:dyDescent="0.35">
      <c r="J613" s="662"/>
    </row>
    <row r="614" spans="10:10" x14ac:dyDescent="0.35">
      <c r="J614" s="662"/>
    </row>
    <row r="615" spans="10:10" x14ac:dyDescent="0.35">
      <c r="J615" s="662"/>
    </row>
    <row r="616" spans="10:10" x14ac:dyDescent="0.35">
      <c r="J616" s="662"/>
    </row>
    <row r="617" spans="10:10" x14ac:dyDescent="0.35">
      <c r="J617" s="662"/>
    </row>
    <row r="618" spans="10:10" x14ac:dyDescent="0.35">
      <c r="J618" s="662"/>
    </row>
    <row r="619" spans="10:10" x14ac:dyDescent="0.35">
      <c r="J619" s="662"/>
    </row>
    <row r="620" spans="10:10" x14ac:dyDescent="0.35">
      <c r="J620" s="662"/>
    </row>
    <row r="621" spans="10:10" x14ac:dyDescent="0.35">
      <c r="J621" s="662"/>
    </row>
    <row r="622" spans="10:10" x14ac:dyDescent="0.35">
      <c r="J622" s="662"/>
    </row>
    <row r="623" spans="10:10" x14ac:dyDescent="0.35">
      <c r="J623" s="662"/>
    </row>
    <row r="624" spans="10:10" x14ac:dyDescent="0.35">
      <c r="J624" s="662"/>
    </row>
    <row r="625" spans="10:10" x14ac:dyDescent="0.35">
      <c r="J625" s="662"/>
    </row>
    <row r="626" spans="10:10" x14ac:dyDescent="0.35">
      <c r="J626" s="662"/>
    </row>
    <row r="627" spans="10:10" x14ac:dyDescent="0.35">
      <c r="J627" s="662"/>
    </row>
    <row r="628" spans="10:10" x14ac:dyDescent="0.35">
      <c r="J628" s="662"/>
    </row>
    <row r="629" spans="10:10" x14ac:dyDescent="0.35">
      <c r="J629" s="662"/>
    </row>
    <row r="630" spans="10:10" x14ac:dyDescent="0.35">
      <c r="J630" s="662"/>
    </row>
    <row r="631" spans="10:10" x14ac:dyDescent="0.35">
      <c r="J631" s="662"/>
    </row>
    <row r="632" spans="10:10" x14ac:dyDescent="0.35">
      <c r="J632" s="662"/>
    </row>
    <row r="633" spans="10:10" x14ac:dyDescent="0.35">
      <c r="J633" s="662"/>
    </row>
    <row r="634" spans="10:10" x14ac:dyDescent="0.35">
      <c r="J634" s="662"/>
    </row>
    <row r="635" spans="10:10" x14ac:dyDescent="0.35">
      <c r="J635" s="662"/>
    </row>
    <row r="636" spans="10:10" x14ac:dyDescent="0.35">
      <c r="J636" s="662"/>
    </row>
    <row r="637" spans="10:10" x14ac:dyDescent="0.35">
      <c r="J637" s="662"/>
    </row>
    <row r="638" spans="10:10" x14ac:dyDescent="0.35">
      <c r="J638" s="662"/>
    </row>
    <row r="639" spans="10:10" x14ac:dyDescent="0.35">
      <c r="J639" s="662"/>
    </row>
    <row r="640" spans="10:10" x14ac:dyDescent="0.35">
      <c r="J640" s="662"/>
    </row>
    <row r="641" spans="10:10" x14ac:dyDescent="0.35">
      <c r="J641" s="662"/>
    </row>
    <row r="642" spans="10:10" x14ac:dyDescent="0.35">
      <c r="J642" s="662"/>
    </row>
    <row r="643" spans="10:10" x14ac:dyDescent="0.35">
      <c r="J643" s="662"/>
    </row>
    <row r="644" spans="10:10" x14ac:dyDescent="0.35">
      <c r="J644" s="662"/>
    </row>
    <row r="645" spans="10:10" x14ac:dyDescent="0.35">
      <c r="J645" s="662"/>
    </row>
    <row r="646" spans="10:10" x14ac:dyDescent="0.35">
      <c r="J646" s="662"/>
    </row>
    <row r="647" spans="10:10" x14ac:dyDescent="0.35">
      <c r="J647" s="662"/>
    </row>
    <row r="648" spans="10:10" x14ac:dyDescent="0.35">
      <c r="J648" s="662"/>
    </row>
    <row r="649" spans="10:10" x14ac:dyDescent="0.35">
      <c r="J649" s="662"/>
    </row>
    <row r="650" spans="10:10" x14ac:dyDescent="0.35">
      <c r="J650" s="662"/>
    </row>
    <row r="651" spans="10:10" x14ac:dyDescent="0.35">
      <c r="J651" s="662"/>
    </row>
    <row r="652" spans="10:10" x14ac:dyDescent="0.35">
      <c r="J652" s="662"/>
    </row>
    <row r="653" spans="10:10" x14ac:dyDescent="0.35">
      <c r="J653" s="662"/>
    </row>
    <row r="654" spans="10:10" x14ac:dyDescent="0.35">
      <c r="J654" s="662"/>
    </row>
    <row r="655" spans="10:10" x14ac:dyDescent="0.35">
      <c r="J655" s="662"/>
    </row>
    <row r="656" spans="10:10" x14ac:dyDescent="0.35">
      <c r="J656" s="662"/>
    </row>
    <row r="657" spans="10:10" x14ac:dyDescent="0.35">
      <c r="J657" s="662"/>
    </row>
    <row r="658" spans="10:10" x14ac:dyDescent="0.35">
      <c r="J658" s="662"/>
    </row>
    <row r="659" spans="10:10" x14ac:dyDescent="0.35">
      <c r="J659" s="662"/>
    </row>
    <row r="660" spans="10:10" x14ac:dyDescent="0.35">
      <c r="J660" s="662"/>
    </row>
  </sheetData>
  <autoFilter ref="A3:N486" xr:uid="{F5508CAB-CB79-4108-A252-FD21363FCDA5}"/>
  <mergeCells count="200">
    <mergeCell ref="A1:N2"/>
    <mergeCell ref="B23:B69"/>
    <mergeCell ref="C23:C69"/>
    <mergeCell ref="D23:D69"/>
    <mergeCell ref="E23:E69"/>
    <mergeCell ref="L24:L26"/>
    <mergeCell ref="L28:L30"/>
    <mergeCell ref="L32:L37"/>
    <mergeCell ref="L38:L40"/>
    <mergeCell ref="L42:L47"/>
    <mergeCell ref="L49:L54"/>
    <mergeCell ref="L56:L61"/>
    <mergeCell ref="L63:L68"/>
    <mergeCell ref="N62:N68"/>
    <mergeCell ref="B4:B22"/>
    <mergeCell ref="C4:C22"/>
    <mergeCell ref="D4:D22"/>
    <mergeCell ref="E6:E22"/>
    <mergeCell ref="L6:L8"/>
    <mergeCell ref="L9:L11"/>
    <mergeCell ref="L12:L14"/>
    <mergeCell ref="L16:L18"/>
    <mergeCell ref="L20:L21"/>
    <mergeCell ref="B70:B82"/>
    <mergeCell ref="C70:C82"/>
    <mergeCell ref="D70:D82"/>
    <mergeCell ref="E70:E82"/>
    <mergeCell ref="L71:L74"/>
    <mergeCell ref="L79:L81"/>
    <mergeCell ref="B83:B111"/>
    <mergeCell ref="C83:C111"/>
    <mergeCell ref="D83:D111"/>
    <mergeCell ref="E83:E111"/>
    <mergeCell ref="L83:L93"/>
    <mergeCell ref="L94:L97"/>
    <mergeCell ref="L98:L101"/>
    <mergeCell ref="L113:L122"/>
    <mergeCell ref="B127:B131"/>
    <mergeCell ref="C127:C131"/>
    <mergeCell ref="D127:D131"/>
    <mergeCell ref="E127:E131"/>
    <mergeCell ref="N98:N101"/>
    <mergeCell ref="L102:L104"/>
    <mergeCell ref="N102:N104"/>
    <mergeCell ref="L105:L111"/>
    <mergeCell ref="B112:B126"/>
    <mergeCell ref="C112:C126"/>
    <mergeCell ref="D112:D126"/>
    <mergeCell ref="E112:E126"/>
    <mergeCell ref="J112:J126"/>
    <mergeCell ref="L136:L140"/>
    <mergeCell ref="L146:L147"/>
    <mergeCell ref="B148:B161"/>
    <mergeCell ref="C148:C161"/>
    <mergeCell ref="D148:D161"/>
    <mergeCell ref="E148:E161"/>
    <mergeCell ref="B132:B147"/>
    <mergeCell ref="C132:C147"/>
    <mergeCell ref="D132:D147"/>
    <mergeCell ref="E132:E147"/>
    <mergeCell ref="L134:L135"/>
    <mergeCell ref="L149:L161"/>
    <mergeCell ref="B162:B165"/>
    <mergeCell ref="C162:C165"/>
    <mergeCell ref="D162:D165"/>
    <mergeCell ref="E162:E165"/>
    <mergeCell ref="J162:J165"/>
    <mergeCell ref="L162:L164"/>
    <mergeCell ref="N162:N164"/>
    <mergeCell ref="B166:B184"/>
    <mergeCell ref="C166:C184"/>
    <mergeCell ref="D166:D184"/>
    <mergeCell ref="E166:E184"/>
    <mergeCell ref="L168:L171"/>
    <mergeCell ref="L174:L176"/>
    <mergeCell ref="L177:L178"/>
    <mergeCell ref="N177:N178"/>
    <mergeCell ref="L182:L184"/>
    <mergeCell ref="N167:N171"/>
    <mergeCell ref="B185:B206"/>
    <mergeCell ref="C185:C206"/>
    <mergeCell ref="D185:D206"/>
    <mergeCell ref="E185:E206"/>
    <mergeCell ref="F185:F206"/>
    <mergeCell ref="J185:J206"/>
    <mergeCell ref="L185:L206"/>
    <mergeCell ref="B207:B235"/>
    <mergeCell ref="C207:C235"/>
    <mergeCell ref="D207:D235"/>
    <mergeCell ref="E207:E235"/>
    <mergeCell ref="L208:L218"/>
    <mergeCell ref="L220:L228"/>
    <mergeCell ref="L230:L231"/>
    <mergeCell ref="B245:B267"/>
    <mergeCell ref="C245:C267"/>
    <mergeCell ref="D245:D267"/>
    <mergeCell ref="E245:E267"/>
    <mergeCell ref="L246:L267"/>
    <mergeCell ref="M246:M267"/>
    <mergeCell ref="B236:B244"/>
    <mergeCell ref="C236:C244"/>
    <mergeCell ref="D236:D244"/>
    <mergeCell ref="E236:E244"/>
    <mergeCell ref="L237:L240"/>
    <mergeCell ref="L291:L293"/>
    <mergeCell ref="N291:N293"/>
    <mergeCell ref="L295:L297"/>
    <mergeCell ref="B298:B306"/>
    <mergeCell ref="C298:C306"/>
    <mergeCell ref="D298:D306"/>
    <mergeCell ref="E298:E306"/>
    <mergeCell ref="L299:L302"/>
    <mergeCell ref="B268:B297"/>
    <mergeCell ref="C268:C297"/>
    <mergeCell ref="D268:D297"/>
    <mergeCell ref="E268:E297"/>
    <mergeCell ref="L273:L275"/>
    <mergeCell ref="L284:L288"/>
    <mergeCell ref="L303:L305"/>
    <mergeCell ref="B307:B321"/>
    <mergeCell ref="C307:C321"/>
    <mergeCell ref="D307:D321"/>
    <mergeCell ref="E307:E321"/>
    <mergeCell ref="L307:L309"/>
    <mergeCell ref="L310:L312"/>
    <mergeCell ref="L315:L321"/>
    <mergeCell ref="N315:N321"/>
    <mergeCell ref="B322:B354"/>
    <mergeCell ref="C322:C354"/>
    <mergeCell ref="D322:D354"/>
    <mergeCell ref="E322:E354"/>
    <mergeCell ref="L323:L327"/>
    <mergeCell ref="L330:L332"/>
    <mergeCell ref="L340:L341"/>
    <mergeCell ref="L364:L365"/>
    <mergeCell ref="B367:B373"/>
    <mergeCell ref="C367:C373"/>
    <mergeCell ref="D367:D373"/>
    <mergeCell ref="E367:E373"/>
    <mergeCell ref="L367:L369"/>
    <mergeCell ref="L371:L373"/>
    <mergeCell ref="L343:L345"/>
    <mergeCell ref="L347:L350"/>
    <mergeCell ref="L351:L354"/>
    <mergeCell ref="B355:B366"/>
    <mergeCell ref="C355:C366"/>
    <mergeCell ref="D355:D366"/>
    <mergeCell ref="E355:E366"/>
    <mergeCell ref="L355:L361"/>
    <mergeCell ref="L383:L387"/>
    <mergeCell ref="L390:L391"/>
    <mergeCell ref="B394:B397"/>
    <mergeCell ref="C394:C397"/>
    <mergeCell ref="D394:D397"/>
    <mergeCell ref="E394:E397"/>
    <mergeCell ref="B374:B380"/>
    <mergeCell ref="C374:C380"/>
    <mergeCell ref="D374:D380"/>
    <mergeCell ref="E374:E380"/>
    <mergeCell ref="B381:B393"/>
    <mergeCell ref="C381:C393"/>
    <mergeCell ref="D381:D393"/>
    <mergeCell ref="E381:E393"/>
    <mergeCell ref="B398:B425"/>
    <mergeCell ref="C398:C425"/>
    <mergeCell ref="D398:D425"/>
    <mergeCell ref="E398:E425"/>
    <mergeCell ref="L399:L408"/>
    <mergeCell ref="L409:L417"/>
    <mergeCell ref="L419:L421"/>
    <mergeCell ref="L422:L424"/>
    <mergeCell ref="B426:B437"/>
    <mergeCell ref="C426:C437"/>
    <mergeCell ref="D426:D437"/>
    <mergeCell ref="E426:E437"/>
    <mergeCell ref="B438:B455"/>
    <mergeCell ref="C438:C455"/>
    <mergeCell ref="D438:D455"/>
    <mergeCell ref="E438:E455"/>
    <mergeCell ref="L476:L478"/>
    <mergeCell ref="B483:B485"/>
    <mergeCell ref="C483:C485"/>
    <mergeCell ref="D483:D485"/>
    <mergeCell ref="E483:E485"/>
    <mergeCell ref="L439:L443"/>
    <mergeCell ref="L448:L455"/>
    <mergeCell ref="B456:B482"/>
    <mergeCell ref="C456:C482"/>
    <mergeCell ref="D456:D482"/>
    <mergeCell ref="E456:E482"/>
    <mergeCell ref="L457:L459"/>
    <mergeCell ref="L461:L467"/>
    <mergeCell ref="L468:L474"/>
    <mergeCell ref="N134:N135"/>
    <mergeCell ref="N207:N218"/>
    <mergeCell ref="N229:N231"/>
    <mergeCell ref="N298:N302"/>
    <mergeCell ref="N322:N326"/>
    <mergeCell ref="N351:N354"/>
    <mergeCell ref="N284:N288"/>
  </mergeCells>
  <phoneticPr fontId="7" type="noConversion"/>
  <pageMargins left="0.7" right="0.7" top="0.78740157499999996" bottom="0.78740157499999996"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22"/>
  <sheetViews>
    <sheetView zoomScale="80" zoomScaleNormal="80" workbookViewId="0">
      <selection activeCell="E14" sqref="E14"/>
    </sheetView>
  </sheetViews>
  <sheetFormatPr baseColWidth="10" defaultColWidth="0" defaultRowHeight="15.5" zeroHeight="1" x14ac:dyDescent="0.35"/>
  <cols>
    <col min="1" max="1" width="50.6640625" style="49" customWidth="1"/>
    <col min="2" max="2" width="12.33203125" style="131" customWidth="1"/>
    <col min="3" max="3" width="12.33203125" customWidth="1"/>
    <col min="4" max="7" width="12.33203125" style="25" customWidth="1"/>
    <col min="8" max="8" width="12.33203125" style="32" customWidth="1"/>
    <col min="9" max="16380" width="10.6640625" hidden="1"/>
    <col min="16381" max="16381" width="10.6640625" hidden="1" customWidth="1"/>
    <col min="16382" max="16384" width="10.6640625" hidden="1"/>
  </cols>
  <sheetData>
    <row r="1" spans="1:8" x14ac:dyDescent="0.35">
      <c r="A1" s="84"/>
      <c r="B1" s="99"/>
      <c r="C1" s="967" t="s">
        <v>268</v>
      </c>
      <c r="D1" s="967"/>
      <c r="E1" s="967"/>
      <c r="F1" s="967"/>
      <c r="G1" s="967"/>
      <c r="H1" s="31"/>
    </row>
    <row r="2" spans="1:8" s="15" customFormat="1" ht="27" customHeight="1" thickBot="1" x14ac:dyDescent="0.4">
      <c r="A2" s="243" t="s">
        <v>267</v>
      </c>
      <c r="B2" s="242" t="s">
        <v>334</v>
      </c>
      <c r="C2" s="241">
        <v>2023</v>
      </c>
      <c r="D2" s="241">
        <v>2024</v>
      </c>
      <c r="E2" s="241">
        <v>2025</v>
      </c>
      <c r="F2" s="241">
        <v>2026</v>
      </c>
      <c r="G2" s="241">
        <v>2027</v>
      </c>
      <c r="H2" s="236" t="s">
        <v>269</v>
      </c>
    </row>
    <row r="3" spans="1:8" s="16" customFormat="1" x14ac:dyDescent="0.35">
      <c r="A3" s="968" t="s">
        <v>71</v>
      </c>
      <c r="B3" s="968"/>
      <c r="C3" s="968"/>
      <c r="D3" s="968"/>
      <c r="E3" s="968"/>
      <c r="F3" s="968"/>
      <c r="G3" s="968"/>
      <c r="H3" s="969"/>
    </row>
    <row r="4" spans="1:8" x14ac:dyDescent="0.35">
      <c r="A4" s="99" t="s">
        <v>388</v>
      </c>
      <c r="B4" s="220"/>
      <c r="C4" s="253"/>
      <c r="D4" s="253"/>
      <c r="E4" s="253"/>
      <c r="F4" s="253"/>
      <c r="G4" s="254"/>
      <c r="H4" s="42"/>
    </row>
    <row r="5" spans="1:8" x14ac:dyDescent="0.35">
      <c r="A5" s="247" t="s">
        <v>433</v>
      </c>
      <c r="B5" s="123"/>
      <c r="H5" s="132"/>
    </row>
    <row r="6" spans="1:8" x14ac:dyDescent="0.35">
      <c r="A6" s="248" t="s">
        <v>125</v>
      </c>
      <c r="B6" s="123"/>
      <c r="H6" s="132"/>
    </row>
    <row r="7" spans="1:8" x14ac:dyDescent="0.35">
      <c r="A7" s="249" t="s">
        <v>39</v>
      </c>
      <c r="B7" s="123"/>
      <c r="H7" s="132"/>
    </row>
    <row r="8" spans="1:8" ht="23.4" customHeight="1" x14ac:dyDescent="0.35">
      <c r="A8" s="986" t="s">
        <v>434</v>
      </c>
      <c r="B8" s="123"/>
      <c r="H8" s="132"/>
    </row>
    <row r="9" spans="1:8" x14ac:dyDescent="0.35">
      <c r="A9" s="987" t="s">
        <v>124</v>
      </c>
      <c r="B9" s="123"/>
      <c r="H9" s="132"/>
    </row>
    <row r="10" spans="1:8" x14ac:dyDescent="0.35">
      <c r="A10" s="987" t="s">
        <v>40</v>
      </c>
      <c r="B10" s="123"/>
      <c r="H10" s="132"/>
    </row>
    <row r="11" spans="1:8" x14ac:dyDescent="0.35">
      <c r="A11" s="988" t="s">
        <v>435</v>
      </c>
      <c r="B11" s="123"/>
      <c r="H11" s="132"/>
    </row>
    <row r="12" spans="1:8" x14ac:dyDescent="0.35">
      <c r="A12" s="987" t="s">
        <v>126</v>
      </c>
      <c r="B12" s="123"/>
      <c r="H12" s="132"/>
    </row>
    <row r="13" spans="1:8" s="15" customFormat="1" x14ac:dyDescent="0.35">
      <c r="A13" s="989" t="s">
        <v>240</v>
      </c>
      <c r="B13" s="123"/>
      <c r="D13" s="28"/>
      <c r="E13" s="28"/>
      <c r="F13" s="28"/>
      <c r="G13" s="28"/>
      <c r="H13" s="133"/>
    </row>
    <row r="14" spans="1:8" x14ac:dyDescent="0.35">
      <c r="A14" s="990" t="s">
        <v>127</v>
      </c>
      <c r="B14" s="123"/>
      <c r="H14" s="132"/>
    </row>
    <row r="15" spans="1:8" x14ac:dyDescent="0.35">
      <c r="A15" s="987" t="s">
        <v>128</v>
      </c>
      <c r="B15" s="123"/>
      <c r="H15" s="132"/>
    </row>
    <row r="16" spans="1:8" x14ac:dyDescent="0.35">
      <c r="A16" s="987" t="s">
        <v>41</v>
      </c>
      <c r="B16" s="123"/>
      <c r="H16" s="132"/>
    </row>
    <row r="17" spans="1:8" s="15" customFormat="1" x14ac:dyDescent="0.35">
      <c r="A17" s="991" t="s">
        <v>42</v>
      </c>
      <c r="B17" s="123"/>
      <c r="D17" s="28"/>
      <c r="E17" s="28"/>
      <c r="F17" s="28"/>
      <c r="G17" s="28"/>
      <c r="H17" s="133"/>
    </row>
    <row r="18" spans="1:8" x14ac:dyDescent="0.35">
      <c r="A18" s="990" t="s">
        <v>130</v>
      </c>
      <c r="B18" s="123"/>
      <c r="H18" s="132"/>
    </row>
    <row r="19" spans="1:8" x14ac:dyDescent="0.35">
      <c r="A19" s="248" t="s">
        <v>129</v>
      </c>
      <c r="B19" s="123"/>
      <c r="H19" s="132"/>
    </row>
    <row r="20" spans="1:8" s="15" customFormat="1" x14ac:dyDescent="0.35">
      <c r="A20" s="249" t="s">
        <v>43</v>
      </c>
      <c r="B20" s="123"/>
      <c r="D20" s="28"/>
      <c r="E20" s="28"/>
      <c r="F20" s="28"/>
      <c r="G20" s="28"/>
      <c r="H20" s="133"/>
    </row>
    <row r="21" spans="1:8" s="15" customFormat="1" ht="31.5" thickBot="1" x14ac:dyDescent="0.4">
      <c r="A21" s="250" t="s">
        <v>44</v>
      </c>
      <c r="B21" s="251"/>
      <c r="C21" s="4"/>
      <c r="D21" s="208"/>
      <c r="E21" s="208"/>
      <c r="F21" s="208"/>
      <c r="G21" s="208"/>
      <c r="H21" s="252"/>
    </row>
    <row r="22" spans="1:8" s="15" customFormat="1" x14ac:dyDescent="0.35">
      <c r="A22" s="835" t="s">
        <v>270</v>
      </c>
    </row>
  </sheetData>
  <mergeCells count="2">
    <mergeCell ref="C1:G1"/>
    <mergeCell ref="A3:H3"/>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sheetPr>
  <dimension ref="A1:L59"/>
  <sheetViews>
    <sheetView zoomScale="70" zoomScaleNormal="70" workbookViewId="0">
      <selection activeCell="A59" sqref="A59"/>
    </sheetView>
  </sheetViews>
  <sheetFormatPr baseColWidth="10" defaultColWidth="0" defaultRowHeight="15.5" zeroHeight="1" x14ac:dyDescent="0.35"/>
  <cols>
    <col min="1" max="1" width="50.6640625" style="39" customWidth="1"/>
    <col min="2" max="2" width="18.08203125" style="64" customWidth="1"/>
    <col min="3" max="3" width="17.33203125" style="90" customWidth="1"/>
    <col min="4" max="7" width="12.4140625" style="90" customWidth="1"/>
    <col min="8" max="8" width="14.4140625" style="90" customWidth="1"/>
    <col min="9" max="12" width="0" style="25" hidden="1" customWidth="1"/>
    <col min="13" max="16384" width="10.6640625" style="25" hidden="1"/>
  </cols>
  <sheetData>
    <row r="1" spans="1:8" x14ac:dyDescent="0.35">
      <c r="A1" s="84"/>
      <c r="B1" s="84"/>
      <c r="C1" s="967" t="s">
        <v>268</v>
      </c>
      <c r="D1" s="967"/>
      <c r="E1" s="967"/>
      <c r="F1" s="967"/>
      <c r="G1" s="967"/>
      <c r="H1" s="51"/>
    </row>
    <row r="2" spans="1:8" s="28" customFormat="1" ht="27" customHeight="1" thickBot="1" x14ac:dyDescent="0.4">
      <c r="A2" s="44" t="s">
        <v>267</v>
      </c>
      <c r="B2" s="238" t="s">
        <v>334</v>
      </c>
      <c r="C2" s="241">
        <v>2023</v>
      </c>
      <c r="D2" s="241">
        <v>2024</v>
      </c>
      <c r="E2" s="241">
        <v>2025</v>
      </c>
      <c r="F2" s="241">
        <v>2026</v>
      </c>
      <c r="G2" s="241">
        <v>2027</v>
      </c>
      <c r="H2" s="58" t="s">
        <v>269</v>
      </c>
    </row>
    <row r="3" spans="1:8" ht="31" x14ac:dyDescent="0.35">
      <c r="A3" s="34" t="s">
        <v>361</v>
      </c>
      <c r="B3" s="137"/>
      <c r="H3" s="91"/>
    </row>
    <row r="4" spans="1:8" x14ac:dyDescent="0.35">
      <c r="A4" s="111" t="s">
        <v>360</v>
      </c>
      <c r="B4" s="137"/>
      <c r="H4" s="91"/>
    </row>
    <row r="5" spans="1:8" x14ac:dyDescent="0.35">
      <c r="A5" s="111" t="s">
        <v>27</v>
      </c>
      <c r="B5" s="137"/>
      <c r="H5" s="91"/>
    </row>
    <row r="6" spans="1:8" x14ac:dyDescent="0.35">
      <c r="A6" s="111" t="s">
        <v>28</v>
      </c>
      <c r="B6" s="137"/>
      <c r="H6" s="91"/>
    </row>
    <row r="7" spans="1:8" s="29" customFormat="1" ht="16" thickBot="1" x14ac:dyDescent="0.4">
      <c r="A7" s="44" t="s">
        <v>270</v>
      </c>
      <c r="B7" s="146">
        <f>SUM(C7:G7)</f>
        <v>517247944</v>
      </c>
      <c r="C7" s="89">
        <v>103168071</v>
      </c>
      <c r="D7" s="89">
        <v>103324470</v>
      </c>
      <c r="E7" s="89">
        <v>103480869</v>
      </c>
      <c r="F7" s="89">
        <v>103637267</v>
      </c>
      <c r="G7" s="89">
        <v>103637267</v>
      </c>
      <c r="H7" s="130">
        <v>517247944</v>
      </c>
    </row>
    <row r="8" spans="1:8" ht="31" x14ac:dyDescent="0.35">
      <c r="A8" s="34" t="s">
        <v>120</v>
      </c>
      <c r="B8" s="137"/>
      <c r="H8" s="91"/>
    </row>
    <row r="9" spans="1:8" x14ac:dyDescent="0.35">
      <c r="A9" s="111" t="s">
        <v>119</v>
      </c>
      <c r="B9" s="137"/>
      <c r="H9" s="91"/>
    </row>
    <row r="10" spans="1:8" x14ac:dyDescent="0.35">
      <c r="A10" s="176" t="s">
        <v>766</v>
      </c>
      <c r="B10" s="137"/>
      <c r="H10" s="91"/>
    </row>
    <row r="11" spans="1:8" x14ac:dyDescent="0.35">
      <c r="A11" s="176" t="s">
        <v>463</v>
      </c>
      <c r="B11" s="137"/>
      <c r="H11" s="91"/>
    </row>
    <row r="12" spans="1:8" s="29" customFormat="1" ht="16" thickBot="1" x14ac:dyDescent="0.4">
      <c r="A12" s="44" t="s">
        <v>270</v>
      </c>
      <c r="B12" s="146">
        <f>SUM(C12:G12)</f>
        <v>578102755</v>
      </c>
      <c r="C12" s="89">
        <v>115305912</v>
      </c>
      <c r="D12" s="89">
        <v>115480712</v>
      </c>
      <c r="E12" s="89">
        <v>115655511</v>
      </c>
      <c r="F12" s="89">
        <v>115830310</v>
      </c>
      <c r="G12" s="89">
        <v>115830310</v>
      </c>
      <c r="H12" s="130">
        <v>578102755</v>
      </c>
    </row>
    <row r="13" spans="1:8" ht="31" x14ac:dyDescent="0.35">
      <c r="A13" s="22" t="s">
        <v>429</v>
      </c>
      <c r="B13" s="137"/>
      <c r="H13" s="91"/>
    </row>
    <row r="14" spans="1:8" ht="31" x14ac:dyDescent="0.35">
      <c r="A14" s="176" t="s">
        <v>359</v>
      </c>
      <c r="B14" s="137"/>
      <c r="H14" s="91"/>
    </row>
    <row r="15" spans="1:8" ht="31" x14ac:dyDescent="0.35">
      <c r="A15" s="176" t="s">
        <v>322</v>
      </c>
      <c r="B15" s="137"/>
      <c r="H15" s="91"/>
    </row>
    <row r="16" spans="1:8" ht="31" x14ac:dyDescent="0.35">
      <c r="A16" s="176" t="s">
        <v>619</v>
      </c>
      <c r="B16" s="137"/>
      <c r="H16" s="91"/>
    </row>
    <row r="17" spans="1:8" ht="31" x14ac:dyDescent="0.35">
      <c r="A17" s="176" t="s">
        <v>323</v>
      </c>
      <c r="B17" s="137"/>
      <c r="H17" s="91"/>
    </row>
    <row r="18" spans="1:8" ht="46.5" x14ac:dyDescent="0.35">
      <c r="A18" s="176" t="s">
        <v>324</v>
      </c>
      <c r="B18" s="137"/>
      <c r="H18" s="91"/>
    </row>
    <row r="19" spans="1:8" ht="46.5" x14ac:dyDescent="0.35">
      <c r="A19" s="176" t="s">
        <v>325</v>
      </c>
      <c r="B19" s="137"/>
      <c r="H19" s="91"/>
    </row>
    <row r="20" spans="1:8" s="29" customFormat="1" ht="16" thickBot="1" x14ac:dyDescent="0.4">
      <c r="A20" s="44" t="s">
        <v>270</v>
      </c>
      <c r="B20" s="146">
        <f>SUM(C20:G20)</f>
        <v>1177430442.8499999</v>
      </c>
      <c r="C20" s="89">
        <v>234845259</v>
      </c>
      <c r="D20" s="89">
        <v>235201276.96000001</v>
      </c>
      <c r="E20" s="89">
        <v>235557292.15000001</v>
      </c>
      <c r="F20" s="89">
        <v>235913307.37</v>
      </c>
      <c r="G20" s="89">
        <v>235913307.37</v>
      </c>
      <c r="H20" s="130">
        <v>1177430442.8499999</v>
      </c>
    </row>
    <row r="21" spans="1:8" ht="31" x14ac:dyDescent="0.35">
      <c r="A21" s="830" t="s">
        <v>620</v>
      </c>
      <c r="B21" s="137"/>
      <c r="H21" s="91"/>
    </row>
    <row r="22" spans="1:8" ht="31" x14ac:dyDescent="0.35">
      <c r="A22" s="111" t="s">
        <v>363</v>
      </c>
      <c r="B22" s="137"/>
      <c r="H22" s="91"/>
    </row>
    <row r="23" spans="1:8" ht="31" x14ac:dyDescent="0.35">
      <c r="A23" s="111" t="s">
        <v>300</v>
      </c>
      <c r="B23" s="137"/>
      <c r="H23" s="91"/>
    </row>
    <row r="24" spans="1:8" ht="46.5" x14ac:dyDescent="0.35">
      <c r="A24" s="111" t="s">
        <v>301</v>
      </c>
      <c r="B24" s="137"/>
      <c r="H24" s="91"/>
    </row>
    <row r="25" spans="1:8" s="29" customFormat="1" ht="16" thickBot="1" x14ac:dyDescent="0.4">
      <c r="A25" s="44" t="s">
        <v>271</v>
      </c>
      <c r="B25" s="146">
        <f>SUM(C25:G25)</f>
        <v>187795464.69</v>
      </c>
      <c r="C25" s="89">
        <v>37456883.200000003</v>
      </c>
      <c r="D25" s="89">
        <v>37513666.609999999</v>
      </c>
      <c r="E25" s="89">
        <v>37570449.619999997</v>
      </c>
      <c r="F25" s="89">
        <v>37627232.630000003</v>
      </c>
      <c r="G25" s="89">
        <v>37627232.630000003</v>
      </c>
      <c r="H25" s="130">
        <v>187795464.69</v>
      </c>
    </row>
    <row r="26" spans="1:8" ht="31" x14ac:dyDescent="0.35">
      <c r="A26" s="831" t="s">
        <v>430</v>
      </c>
      <c r="B26" s="137"/>
      <c r="H26" s="91"/>
    </row>
    <row r="27" spans="1:8" ht="31" x14ac:dyDescent="0.35">
      <c r="A27" s="111" t="s">
        <v>362</v>
      </c>
      <c r="B27" s="137"/>
      <c r="H27" s="91"/>
    </row>
    <row r="28" spans="1:8" ht="31" x14ac:dyDescent="0.35">
      <c r="A28" s="111" t="s">
        <v>302</v>
      </c>
      <c r="B28" s="137"/>
      <c r="H28" s="91"/>
    </row>
    <row r="29" spans="1:8" ht="31" x14ac:dyDescent="0.35">
      <c r="A29" s="111" t="s">
        <v>303</v>
      </c>
      <c r="B29" s="137"/>
      <c r="H29" s="91"/>
    </row>
    <row r="30" spans="1:8" ht="31" x14ac:dyDescent="0.35">
      <c r="A30" s="111" t="s">
        <v>304</v>
      </c>
      <c r="B30" s="137"/>
      <c r="H30" s="91"/>
    </row>
    <row r="31" spans="1:8" ht="46.5" x14ac:dyDescent="0.35">
      <c r="A31" s="111" t="s">
        <v>305</v>
      </c>
      <c r="B31" s="137"/>
      <c r="H31" s="91"/>
    </row>
    <row r="32" spans="1:8" ht="46.5" x14ac:dyDescent="0.35">
      <c r="A32" s="111" t="s">
        <v>306</v>
      </c>
      <c r="B32" s="137"/>
      <c r="H32" s="91"/>
    </row>
    <row r="33" spans="1:8" s="29" customFormat="1" ht="19.25" customHeight="1" thickBot="1" x14ac:dyDescent="0.4">
      <c r="A33" s="44" t="s">
        <v>271</v>
      </c>
      <c r="B33" s="146">
        <f>SUM(C33:G33)</f>
        <v>859696889.22000003</v>
      </c>
      <c r="C33" s="89">
        <v>171471478.40000001</v>
      </c>
      <c r="D33" s="89">
        <v>171731423.56999999</v>
      </c>
      <c r="E33" s="89">
        <v>171991366.87</v>
      </c>
      <c r="F33" s="89">
        <v>172251310.19</v>
      </c>
      <c r="G33" s="89">
        <v>172251310.19</v>
      </c>
      <c r="H33" s="130">
        <v>859696889.22000003</v>
      </c>
    </row>
    <row r="34" spans="1:8" ht="35.4" customHeight="1" x14ac:dyDescent="0.35">
      <c r="A34" s="22" t="s">
        <v>648</v>
      </c>
      <c r="B34" s="137"/>
      <c r="H34" s="91"/>
    </row>
    <row r="35" spans="1:8" ht="31" x14ac:dyDescent="0.35">
      <c r="A35" s="111" t="s">
        <v>364</v>
      </c>
      <c r="B35" s="137"/>
      <c r="H35" s="91"/>
    </row>
    <row r="36" spans="1:8" ht="46.5" x14ac:dyDescent="0.35">
      <c r="A36" s="111" t="s">
        <v>307</v>
      </c>
      <c r="B36" s="137"/>
      <c r="H36" s="91"/>
    </row>
    <row r="37" spans="1:8" ht="31" x14ac:dyDescent="0.35">
      <c r="A37" s="111" t="s">
        <v>308</v>
      </c>
      <c r="B37" s="137"/>
      <c r="H37" s="91"/>
    </row>
    <row r="38" spans="1:8" ht="46.5" x14ac:dyDescent="0.35">
      <c r="A38" s="111" t="s">
        <v>309</v>
      </c>
      <c r="B38" s="137"/>
      <c r="H38" s="91"/>
    </row>
    <row r="39" spans="1:8" ht="46.5" x14ac:dyDescent="0.35">
      <c r="A39" s="111" t="s">
        <v>310</v>
      </c>
      <c r="B39" s="137"/>
      <c r="H39" s="91"/>
    </row>
    <row r="40" spans="1:8" ht="46.5" x14ac:dyDescent="0.35">
      <c r="A40" s="111" t="s">
        <v>311</v>
      </c>
      <c r="B40" s="137"/>
      <c r="H40" s="91"/>
    </row>
    <row r="41" spans="1:8" s="29" customFormat="1" ht="16" thickBot="1" x14ac:dyDescent="0.4">
      <c r="A41" s="44" t="s">
        <v>271</v>
      </c>
      <c r="B41" s="146">
        <f>SUM(C41:G41)</f>
        <v>367024848</v>
      </c>
      <c r="C41" s="89">
        <v>73205212</v>
      </c>
      <c r="D41" s="89">
        <v>73316189</v>
      </c>
      <c r="E41" s="89">
        <v>73427165</v>
      </c>
      <c r="F41" s="89">
        <v>73538141</v>
      </c>
      <c r="G41" s="89">
        <v>73538141</v>
      </c>
      <c r="H41" s="130">
        <v>367024848</v>
      </c>
    </row>
    <row r="42" spans="1:8" ht="31" x14ac:dyDescent="0.35">
      <c r="A42" s="22" t="s">
        <v>431</v>
      </c>
      <c r="B42" s="137"/>
      <c r="H42" s="91"/>
    </row>
    <row r="43" spans="1:8" ht="31" x14ac:dyDescent="0.35">
      <c r="A43" s="111" t="s">
        <v>364</v>
      </c>
      <c r="B43" s="137"/>
      <c r="H43" s="91"/>
    </row>
    <row r="44" spans="1:8" ht="46.5" x14ac:dyDescent="0.35">
      <c r="A44" s="111" t="s">
        <v>312</v>
      </c>
      <c r="B44" s="137"/>
      <c r="H44" s="91"/>
    </row>
    <row r="45" spans="1:8" ht="31" x14ac:dyDescent="0.35">
      <c r="A45" s="111" t="s">
        <v>313</v>
      </c>
      <c r="B45" s="137"/>
      <c r="H45" s="91"/>
    </row>
    <row r="46" spans="1:8" ht="46.5" x14ac:dyDescent="0.35">
      <c r="A46" s="111" t="s">
        <v>314</v>
      </c>
      <c r="B46" s="137"/>
      <c r="H46" s="91"/>
    </row>
    <row r="47" spans="1:8" ht="46.5" x14ac:dyDescent="0.35">
      <c r="A47" s="111" t="s">
        <v>315</v>
      </c>
      <c r="B47" s="137"/>
      <c r="H47" s="91"/>
    </row>
    <row r="48" spans="1:8" ht="46.5" x14ac:dyDescent="0.35">
      <c r="A48" s="111" t="s">
        <v>316</v>
      </c>
      <c r="B48" s="137"/>
      <c r="H48" s="91"/>
    </row>
    <row r="49" spans="1:8" s="29" customFormat="1" ht="16" thickBot="1" x14ac:dyDescent="0.4">
      <c r="A49" s="37" t="s">
        <v>271</v>
      </c>
      <c r="B49" s="146">
        <f>SUM(C49:G49)</f>
        <v>398035079</v>
      </c>
      <c r="C49" s="89">
        <v>79390381</v>
      </c>
      <c r="D49" s="89">
        <v>79510734</v>
      </c>
      <c r="E49" s="89">
        <v>79631086</v>
      </c>
      <c r="F49" s="89">
        <v>79751439</v>
      </c>
      <c r="G49" s="89">
        <v>79751439</v>
      </c>
      <c r="H49" s="130">
        <v>398035079</v>
      </c>
    </row>
    <row r="50" spans="1:8" ht="39" customHeight="1" x14ac:dyDescent="0.35">
      <c r="A50" s="22" t="s">
        <v>432</v>
      </c>
      <c r="B50" s="137"/>
      <c r="H50" s="91"/>
    </row>
    <row r="51" spans="1:8" ht="31" x14ac:dyDescent="0.35">
      <c r="A51" s="111" t="s">
        <v>364</v>
      </c>
      <c r="B51" s="137"/>
      <c r="H51" s="91"/>
    </row>
    <row r="52" spans="1:8" ht="46.5" x14ac:dyDescent="0.35">
      <c r="A52" s="111" t="s">
        <v>317</v>
      </c>
      <c r="B52" s="137"/>
      <c r="H52" s="91"/>
    </row>
    <row r="53" spans="1:8" ht="31" x14ac:dyDescent="0.35">
      <c r="A53" s="111" t="s">
        <v>318</v>
      </c>
      <c r="B53" s="137"/>
      <c r="H53" s="91"/>
    </row>
    <row r="54" spans="1:8" ht="46.5" x14ac:dyDescent="0.35">
      <c r="A54" s="111" t="s">
        <v>319</v>
      </c>
      <c r="B54" s="137"/>
      <c r="H54" s="91"/>
    </row>
    <row r="55" spans="1:8" ht="46.5" x14ac:dyDescent="0.35">
      <c r="A55" s="111" t="s">
        <v>320</v>
      </c>
      <c r="B55" s="137"/>
      <c r="H55" s="91"/>
    </row>
    <row r="56" spans="1:8" s="28" customFormat="1" ht="46.5" x14ac:dyDescent="0.35">
      <c r="A56" s="114" t="s">
        <v>321</v>
      </c>
      <c r="B56" s="137"/>
      <c r="C56" s="124"/>
      <c r="D56" s="124"/>
      <c r="E56" s="124"/>
      <c r="F56" s="124"/>
      <c r="G56" s="124"/>
      <c r="H56" s="129"/>
    </row>
    <row r="57" spans="1:8" ht="16" thickBot="1" x14ac:dyDescent="0.4">
      <c r="A57" s="44" t="s">
        <v>270</v>
      </c>
      <c r="B57" s="146">
        <f>SUM(C57:G57)</f>
        <v>776927672</v>
      </c>
      <c r="C57" s="89">
        <v>154962683</v>
      </c>
      <c r="D57" s="89">
        <v>155197601</v>
      </c>
      <c r="E57" s="89">
        <v>155432518</v>
      </c>
      <c r="F57" s="89">
        <v>155667435</v>
      </c>
      <c r="G57" s="89">
        <v>155667435</v>
      </c>
      <c r="H57" s="130">
        <v>776927672</v>
      </c>
    </row>
    <row r="58" spans="1:8" ht="31.5" thickBot="1" x14ac:dyDescent="0.4">
      <c r="A58" s="37" t="s">
        <v>67</v>
      </c>
      <c r="B58" s="158">
        <f>SUM(C58:G58)</f>
        <v>690316577.38999999</v>
      </c>
      <c r="C58" s="255">
        <v>137687603.12</v>
      </c>
      <c r="D58" s="255">
        <v>137896333.03999999</v>
      </c>
      <c r="E58" s="255">
        <v>138105061.44999999</v>
      </c>
      <c r="F58" s="255">
        <v>138313789.88999999</v>
      </c>
      <c r="G58" s="255">
        <v>138313789.88999999</v>
      </c>
      <c r="H58" s="256">
        <v>690316577.38999999</v>
      </c>
    </row>
    <row r="59" spans="1:8" s="29" customFormat="1" x14ac:dyDescent="0.35">
      <c r="A59" s="840" t="s">
        <v>270</v>
      </c>
      <c r="B59" s="169">
        <f>B7+B12+B20+B25+B33+B41+B49+B57+B58</f>
        <v>5552577672.1500006</v>
      </c>
      <c r="C59" s="28"/>
      <c r="D59" s="28"/>
      <c r="E59" s="28"/>
      <c r="F59" s="28"/>
      <c r="G59" s="28"/>
      <c r="H59" s="169">
        <f>H7+H12+H20+H25+H33+H41+H49+H57+H58</f>
        <v>5552577672.1500006</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L25"/>
  <sheetViews>
    <sheetView zoomScale="70" zoomScaleNormal="70" workbookViewId="0">
      <pane xSplit="2" ySplit="2" topLeftCell="C19" activePane="bottomRight" state="frozen"/>
      <selection activeCell="A8" sqref="A8:XFD8"/>
      <selection pane="topRight" activeCell="A8" sqref="A8:XFD8"/>
      <selection pane="bottomLeft" activeCell="A8" sqref="A8:XFD8"/>
      <selection pane="bottomRight" activeCell="A25" sqref="A25"/>
    </sheetView>
  </sheetViews>
  <sheetFormatPr baseColWidth="10" defaultColWidth="0" defaultRowHeight="15.5" customHeight="1" zeroHeight="1" x14ac:dyDescent="0.35"/>
  <cols>
    <col min="1" max="1" width="50.6640625" style="22" customWidth="1"/>
    <col min="2" max="2" width="14.5" style="142" customWidth="1"/>
    <col min="3" max="4" width="12.4140625" style="13" customWidth="1"/>
    <col min="5" max="5" width="13.83203125" style="13" customWidth="1"/>
    <col min="6" max="7" width="12.4140625" style="13" customWidth="1"/>
    <col min="8" max="8" width="13.75" style="139" customWidth="1"/>
    <col min="9" max="12" width="0" hidden="1" customWidth="1"/>
    <col min="13" max="16384" width="10.6640625" hidden="1"/>
  </cols>
  <sheetData>
    <row r="1" spans="1:8" x14ac:dyDescent="0.35">
      <c r="A1" s="84"/>
      <c r="B1" s="99"/>
      <c r="C1" s="967" t="s">
        <v>268</v>
      </c>
      <c r="D1" s="967"/>
      <c r="E1" s="967"/>
      <c r="F1" s="967"/>
      <c r="G1" s="967"/>
      <c r="H1" s="143"/>
    </row>
    <row r="2" spans="1:8" s="4" customFormat="1" ht="27.65" customHeight="1" thickBot="1" x14ac:dyDescent="0.4">
      <c r="A2" s="44" t="s">
        <v>267</v>
      </c>
      <c r="B2" s="242" t="s">
        <v>334</v>
      </c>
      <c r="C2" s="241">
        <v>2023</v>
      </c>
      <c r="D2" s="241">
        <v>2024</v>
      </c>
      <c r="E2" s="241">
        <v>2025</v>
      </c>
      <c r="F2" s="241">
        <v>2026</v>
      </c>
      <c r="G2" s="241">
        <v>2027</v>
      </c>
      <c r="H2" s="239" t="s">
        <v>269</v>
      </c>
    </row>
    <row r="3" spans="1:8" ht="31" x14ac:dyDescent="0.35">
      <c r="A3" s="34" t="s">
        <v>347</v>
      </c>
      <c r="B3" s="137"/>
    </row>
    <row r="4" spans="1:8" x14ac:dyDescent="0.35">
      <c r="A4" s="111" t="s">
        <v>348</v>
      </c>
      <c r="B4" s="137"/>
      <c r="C4" s="138"/>
      <c r="D4" s="138"/>
      <c r="E4" s="138"/>
      <c r="F4" s="138"/>
      <c r="G4" s="138"/>
    </row>
    <row r="5" spans="1:8" x14ac:dyDescent="0.35">
      <c r="A5" s="144" t="s">
        <v>346</v>
      </c>
      <c r="B5" s="137">
        <f>SUM(C5:G5)</f>
        <v>658365500</v>
      </c>
      <c r="C5" s="138">
        <v>131673100</v>
      </c>
      <c r="D5" s="138">
        <v>131673100</v>
      </c>
      <c r="E5" s="138">
        <v>131673100</v>
      </c>
      <c r="F5" s="138">
        <v>131673100</v>
      </c>
      <c r="G5" s="138">
        <v>131673100</v>
      </c>
      <c r="H5" s="139">
        <v>658365500</v>
      </c>
    </row>
    <row r="6" spans="1:8" x14ac:dyDescent="0.35">
      <c r="A6" s="144" t="s">
        <v>327</v>
      </c>
      <c r="B6" s="137">
        <f t="shared" ref="B6:B23" si="0">SUM(C6:G6)</f>
        <v>176615000</v>
      </c>
      <c r="C6" s="138">
        <v>35323000</v>
      </c>
      <c r="D6" s="138">
        <v>35323000</v>
      </c>
      <c r="E6" s="138">
        <v>35323000</v>
      </c>
      <c r="F6" s="138">
        <v>35323000</v>
      </c>
      <c r="G6" s="138">
        <v>35323000</v>
      </c>
      <c r="H6" s="139">
        <v>176615000</v>
      </c>
    </row>
    <row r="7" spans="1:8" s="15" customFormat="1" x14ac:dyDescent="0.35">
      <c r="A7" s="144" t="s">
        <v>326</v>
      </c>
      <c r="B7" s="137">
        <f t="shared" si="0"/>
        <v>210510000</v>
      </c>
      <c r="C7" s="138">
        <v>42102000</v>
      </c>
      <c r="D7" s="138">
        <v>42102000</v>
      </c>
      <c r="E7" s="138">
        <v>42102000</v>
      </c>
      <c r="F7" s="138">
        <v>42102000</v>
      </c>
      <c r="G7" s="138">
        <v>42102000</v>
      </c>
      <c r="H7" s="139">
        <v>210510000</v>
      </c>
    </row>
    <row r="8" spans="1:8" s="15" customFormat="1" x14ac:dyDescent="0.35">
      <c r="A8" s="111" t="s">
        <v>349</v>
      </c>
      <c r="B8" s="137">
        <f t="shared" si="0"/>
        <v>107144550</v>
      </c>
      <c r="C8" s="138">
        <v>26455500</v>
      </c>
      <c r="D8" s="138">
        <v>25132650</v>
      </c>
      <c r="E8" s="138">
        <v>21164400</v>
      </c>
      <c r="F8" s="138">
        <v>17196000</v>
      </c>
      <c r="G8" s="138">
        <v>17196000</v>
      </c>
      <c r="H8" s="139">
        <v>107144550</v>
      </c>
    </row>
    <row r="9" spans="1:8" s="15" customFormat="1" ht="31" x14ac:dyDescent="0.35">
      <c r="A9" s="7" t="s">
        <v>111</v>
      </c>
      <c r="B9" s="137">
        <f t="shared" si="0"/>
        <v>5639250</v>
      </c>
      <c r="C9" s="138">
        <v>1392450</v>
      </c>
      <c r="D9" s="138">
        <v>1322700</v>
      </c>
      <c r="E9" s="138">
        <v>1113900</v>
      </c>
      <c r="F9" s="138">
        <v>905100</v>
      </c>
      <c r="G9" s="138">
        <v>905100</v>
      </c>
      <c r="H9" s="139">
        <v>5639250</v>
      </c>
    </row>
    <row r="10" spans="1:8" s="15" customFormat="1" x14ac:dyDescent="0.35">
      <c r="A10" s="111" t="s">
        <v>351</v>
      </c>
      <c r="B10" s="147"/>
      <c r="C10"/>
      <c r="D10"/>
      <c r="F10"/>
      <c r="G10" s="148"/>
      <c r="H10"/>
    </row>
    <row r="11" spans="1:8" x14ac:dyDescent="0.35">
      <c r="A11" s="144" t="s">
        <v>350</v>
      </c>
      <c r="B11" s="137">
        <f>SUM(C11:G11)</f>
        <v>206955000</v>
      </c>
      <c r="C11" s="138">
        <v>41391000</v>
      </c>
      <c r="D11" s="138">
        <v>41391000</v>
      </c>
      <c r="E11" s="138">
        <v>41391000</v>
      </c>
      <c r="F11" s="138">
        <v>41391000</v>
      </c>
      <c r="G11" s="138">
        <v>41391000</v>
      </c>
      <c r="H11" s="139">
        <v>206955000</v>
      </c>
    </row>
    <row r="12" spans="1:8" x14ac:dyDescent="0.35">
      <c r="A12" s="144" t="s">
        <v>328</v>
      </c>
      <c r="B12" s="137">
        <f t="shared" si="0"/>
        <v>160858000</v>
      </c>
      <c r="C12" s="138">
        <v>32171600</v>
      </c>
      <c r="D12" s="138">
        <v>32171600</v>
      </c>
      <c r="E12" s="138">
        <v>32171600</v>
      </c>
      <c r="F12" s="138">
        <v>32171600</v>
      </c>
      <c r="G12" s="138">
        <v>32171600</v>
      </c>
      <c r="H12" s="139">
        <v>160858000</v>
      </c>
    </row>
    <row r="13" spans="1:8" s="15" customFormat="1" x14ac:dyDescent="0.35">
      <c r="A13" s="145" t="s">
        <v>329</v>
      </c>
      <c r="B13" s="313">
        <f t="shared" si="0"/>
        <v>78721000</v>
      </c>
      <c r="C13" s="140">
        <v>15765800</v>
      </c>
      <c r="D13" s="311">
        <v>15657800</v>
      </c>
      <c r="E13" s="140">
        <v>15765800</v>
      </c>
      <c r="F13" s="140">
        <v>15765800</v>
      </c>
      <c r="G13" s="140">
        <v>15765800</v>
      </c>
      <c r="H13" s="422">
        <v>78721000</v>
      </c>
    </row>
    <row r="14" spans="1:8" s="15" customFormat="1" ht="16" thickBot="1" x14ac:dyDescent="0.4">
      <c r="A14" s="44" t="s">
        <v>270</v>
      </c>
      <c r="B14" s="315">
        <f>SUM(B5:B13)</f>
        <v>1604808300</v>
      </c>
      <c r="C14" s="116">
        <v>326273710.91000003</v>
      </c>
      <c r="D14" s="116">
        <v>324881318.56999999</v>
      </c>
      <c r="E14" s="116">
        <v>320704140.00999999</v>
      </c>
      <c r="F14" s="116">
        <v>316526961.19</v>
      </c>
      <c r="G14" s="116">
        <v>316526961.56999999</v>
      </c>
      <c r="H14" s="276">
        <v>1604913092</v>
      </c>
    </row>
    <row r="15" spans="1:8" ht="46.5" x14ac:dyDescent="0.35">
      <c r="A15" s="34" t="s">
        <v>427</v>
      </c>
      <c r="B15" s="314">
        <f t="shared" si="0"/>
        <v>598432815.66000009</v>
      </c>
      <c r="C15" s="13">
        <v>120315992.29000001</v>
      </c>
      <c r="D15" s="13">
        <v>121132993.37</v>
      </c>
      <c r="E15" s="113">
        <v>123250410</v>
      </c>
      <c r="F15" s="13">
        <v>116866710</v>
      </c>
      <c r="G15" s="13">
        <v>116866710</v>
      </c>
      <c r="H15" s="139">
        <v>598432815</v>
      </c>
    </row>
    <row r="16" spans="1:8" s="16" customFormat="1" ht="31" x14ac:dyDescent="0.35">
      <c r="A16" s="41" t="s">
        <v>428</v>
      </c>
      <c r="B16" s="312">
        <f t="shared" si="0"/>
        <v>37500000</v>
      </c>
      <c r="C16" s="60">
        <v>1500000</v>
      </c>
      <c r="D16" s="60">
        <v>3000000</v>
      </c>
      <c r="E16" s="60">
        <v>9000000</v>
      </c>
      <c r="F16" s="60">
        <v>12000000</v>
      </c>
      <c r="G16" s="60">
        <v>12000000</v>
      </c>
      <c r="H16" s="63">
        <v>37500000</v>
      </c>
    </row>
    <row r="17" spans="1:8" ht="31" x14ac:dyDescent="0.35">
      <c r="A17" s="34" t="s">
        <v>352</v>
      </c>
      <c r="B17" s="312">
        <f t="shared" si="0"/>
        <v>1018711880.2100002</v>
      </c>
      <c r="C17" s="13">
        <v>227479351.88999999</v>
      </c>
      <c r="D17" s="13">
        <v>197808132.08000001</v>
      </c>
      <c r="E17" s="13">
        <v>197808132.08000001</v>
      </c>
      <c r="F17" s="13">
        <v>197808132.08000001</v>
      </c>
      <c r="G17" s="13">
        <v>197808132.08000001</v>
      </c>
      <c r="H17" s="139">
        <v>1018711880.21</v>
      </c>
    </row>
    <row r="18" spans="1:8" s="16" customFormat="1" ht="46.5" x14ac:dyDescent="0.35">
      <c r="A18" s="41" t="s">
        <v>353</v>
      </c>
      <c r="B18" s="312">
        <f t="shared" si="0"/>
        <v>720680355.75</v>
      </c>
      <c r="C18" s="60">
        <v>153745142.56</v>
      </c>
      <c r="D18" s="60">
        <v>153745142.56</v>
      </c>
      <c r="E18" s="60">
        <v>144136071.15000001</v>
      </c>
      <c r="F18" s="60">
        <v>134526999.74000001</v>
      </c>
      <c r="G18" s="60">
        <v>134526999.74000001</v>
      </c>
      <c r="H18" s="63">
        <v>720680355.75</v>
      </c>
    </row>
    <row r="19" spans="1:8" s="16" customFormat="1" ht="31" x14ac:dyDescent="0.35">
      <c r="A19" s="43" t="s">
        <v>355</v>
      </c>
      <c r="B19" s="147"/>
      <c r="C19" s="8"/>
      <c r="D19" s="8"/>
      <c r="E19" s="8"/>
      <c r="F19" s="8"/>
      <c r="G19" s="8"/>
      <c r="H19" s="153"/>
    </row>
    <row r="20" spans="1:8" s="15" customFormat="1" x14ac:dyDescent="0.35">
      <c r="A20" s="458" t="s">
        <v>741</v>
      </c>
      <c r="B20" s="137">
        <f>SUM(C20:G20)</f>
        <v>593191680</v>
      </c>
      <c r="C20" s="13">
        <v>115898250</v>
      </c>
      <c r="D20" s="13">
        <v>133338720</v>
      </c>
      <c r="E20" s="13">
        <v>122048410</v>
      </c>
      <c r="F20" s="13">
        <v>110953150</v>
      </c>
      <c r="G20" s="13">
        <v>110953150</v>
      </c>
      <c r="H20" s="106">
        <v>593191680</v>
      </c>
    </row>
    <row r="21" spans="1:8" s="15" customFormat="1" x14ac:dyDescent="0.35">
      <c r="A21" s="406" t="s">
        <v>740</v>
      </c>
      <c r="B21" s="257">
        <f t="shared" si="0"/>
        <v>99280500</v>
      </c>
      <c r="C21" s="121">
        <v>19856100</v>
      </c>
      <c r="D21" s="121">
        <v>19856100</v>
      </c>
      <c r="E21" s="121">
        <v>19856100</v>
      </c>
      <c r="F21" s="121">
        <v>19856100</v>
      </c>
      <c r="G21" s="121">
        <v>19856100</v>
      </c>
      <c r="H21" s="107">
        <v>99280500</v>
      </c>
    </row>
    <row r="22" spans="1:8" x14ac:dyDescent="0.35">
      <c r="A22" s="316" t="s">
        <v>270</v>
      </c>
      <c r="B22" s="312">
        <f t="shared" si="0"/>
        <v>692472018</v>
      </c>
      <c r="C22" s="60">
        <v>135754298</v>
      </c>
      <c r="D22" s="60">
        <v>153194810</v>
      </c>
      <c r="E22" s="60">
        <v>141904510</v>
      </c>
      <c r="F22" s="60">
        <v>130809200</v>
      </c>
      <c r="G22" s="60">
        <v>130809200</v>
      </c>
      <c r="H22" s="63">
        <v>692472018</v>
      </c>
    </row>
    <row r="23" spans="1:8" ht="47" thickBot="1" x14ac:dyDescent="0.4">
      <c r="A23" s="37" t="s">
        <v>354</v>
      </c>
      <c r="B23" s="150">
        <f t="shared" si="0"/>
        <v>262402320.65000001</v>
      </c>
      <c r="C23" s="151">
        <v>52480464.130000003</v>
      </c>
      <c r="D23" s="151">
        <v>52480464.130000003</v>
      </c>
      <c r="E23" s="151">
        <v>52480464.130000003</v>
      </c>
      <c r="F23" s="151">
        <v>52480464.130000003</v>
      </c>
      <c r="G23" s="151">
        <v>52480464.130000003</v>
      </c>
      <c r="H23" s="152">
        <v>262402320.65000001</v>
      </c>
    </row>
    <row r="24" spans="1:8" s="8" customFormat="1" hidden="1" x14ac:dyDescent="0.35">
      <c r="A24" s="22"/>
      <c r="B24" s="142"/>
      <c r="C24" s="13"/>
      <c r="D24" s="13"/>
      <c r="E24" s="13"/>
      <c r="F24" s="13"/>
      <c r="G24" s="13"/>
      <c r="H24" s="139"/>
    </row>
    <row r="25" spans="1:8" x14ac:dyDescent="0.35">
      <c r="A25" s="829" t="s">
        <v>270</v>
      </c>
      <c r="B25" s="294">
        <f>B14+B15+B16+B17+B18+B20+B21+B23</f>
        <v>4935007852.2699995</v>
      </c>
      <c r="H25" s="294">
        <f>H14+H15+H16+H17+H18+H20+H21+H23</f>
        <v>4935112643.6099997</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sheetPr>
  <dimension ref="A1:XFB37"/>
  <sheetViews>
    <sheetView topLeftCell="A31" zoomScale="80" zoomScaleNormal="80" workbookViewId="0">
      <selection activeCell="H37" sqref="H37"/>
    </sheetView>
  </sheetViews>
  <sheetFormatPr baseColWidth="10" defaultColWidth="0" defaultRowHeight="15.5" zeroHeight="1" x14ac:dyDescent="0.35"/>
  <cols>
    <col min="1" max="1" width="50.6640625" style="39" customWidth="1"/>
    <col min="2" max="2" width="14.58203125" style="194" customWidth="1"/>
    <col min="3" max="3" width="14.4140625" style="25" customWidth="1"/>
    <col min="4" max="5" width="14.1640625" style="52" customWidth="1"/>
    <col min="6" max="6" width="13.58203125" style="52" customWidth="1"/>
    <col min="7" max="7" width="15.58203125" style="52" customWidth="1"/>
    <col min="8" max="8" width="22.9140625" style="52" customWidth="1"/>
    <col min="9" max="12" width="0" hidden="1" customWidth="1"/>
    <col min="13" max="16382" width="10.6640625" hidden="1"/>
    <col min="16383" max="16384" width="6" hidden="1" customWidth="1"/>
  </cols>
  <sheetData>
    <row r="1" spans="1:8" x14ac:dyDescent="0.35">
      <c r="A1" s="84"/>
      <c r="B1" s="99"/>
      <c r="C1" s="967" t="s">
        <v>268</v>
      </c>
      <c r="D1" s="967"/>
      <c r="E1" s="967"/>
      <c r="F1" s="967"/>
      <c r="G1" s="967"/>
      <c r="H1" s="51"/>
    </row>
    <row r="2" spans="1:8" s="16" customFormat="1" ht="27" customHeight="1" thickBot="1" x14ac:dyDescent="0.4">
      <c r="A2" s="44" t="s">
        <v>267</v>
      </c>
      <c r="B2" s="242" t="s">
        <v>334</v>
      </c>
      <c r="C2" s="241">
        <v>2023</v>
      </c>
      <c r="D2" s="241">
        <v>2024</v>
      </c>
      <c r="E2" s="241">
        <v>2025</v>
      </c>
      <c r="F2" s="241">
        <v>2026</v>
      </c>
      <c r="G2" s="241">
        <v>2027</v>
      </c>
      <c r="H2" s="58" t="s">
        <v>269</v>
      </c>
    </row>
    <row r="3" spans="1:8" ht="49.5" customHeight="1" x14ac:dyDescent="0.35">
      <c r="A3" s="34" t="s">
        <v>698</v>
      </c>
      <c r="B3" s="444"/>
      <c r="C3" s="445"/>
      <c r="D3" s="445"/>
      <c r="E3" s="445"/>
      <c r="F3" s="445"/>
      <c r="G3" s="445"/>
      <c r="H3" s="446"/>
    </row>
    <row r="4" spans="1:8" ht="23" customHeight="1" x14ac:dyDescent="0.35">
      <c r="A4" s="447" t="s">
        <v>689</v>
      </c>
      <c r="B4" s="444">
        <f t="shared" ref="B4:B13" si="0">SUM(C4:G4)</f>
        <v>88812990</v>
      </c>
      <c r="C4" s="445">
        <v>17762598</v>
      </c>
      <c r="D4" s="445">
        <v>17762598</v>
      </c>
      <c r="E4" s="445">
        <v>17762598</v>
      </c>
      <c r="F4" s="445">
        <v>17762598</v>
      </c>
      <c r="G4" s="445">
        <v>17762598</v>
      </c>
      <c r="H4" s="446">
        <v>88812990</v>
      </c>
    </row>
    <row r="5" spans="1:8" ht="21.5" customHeight="1" x14ac:dyDescent="0.35">
      <c r="A5" s="447" t="s">
        <v>691</v>
      </c>
      <c r="B5" s="444">
        <f t="shared" si="0"/>
        <v>412521120</v>
      </c>
      <c r="C5" s="445">
        <v>82504224</v>
      </c>
      <c r="D5" s="445">
        <v>82504224</v>
      </c>
      <c r="E5" s="445">
        <v>82504224</v>
      </c>
      <c r="F5" s="445">
        <v>82504224</v>
      </c>
      <c r="G5" s="445">
        <v>82504224</v>
      </c>
      <c r="H5" s="446">
        <v>412512120</v>
      </c>
    </row>
    <row r="6" spans="1:8" ht="20.5" customHeight="1" x14ac:dyDescent="0.35">
      <c r="A6" s="447" t="s">
        <v>692</v>
      </c>
      <c r="B6" s="444">
        <f t="shared" si="0"/>
        <v>540178650</v>
      </c>
      <c r="C6" s="445">
        <v>108035730</v>
      </c>
      <c r="D6" s="445">
        <v>108035730</v>
      </c>
      <c r="E6" s="445">
        <v>108035730</v>
      </c>
      <c r="F6" s="445">
        <v>108035730</v>
      </c>
      <c r="G6" s="445">
        <v>108035730</v>
      </c>
      <c r="H6" s="446">
        <v>540178650</v>
      </c>
    </row>
    <row r="7" spans="1:8" ht="20.5" customHeight="1" x14ac:dyDescent="0.35">
      <c r="A7" s="447" t="s">
        <v>693</v>
      </c>
      <c r="B7" s="444">
        <f t="shared" si="0"/>
        <v>83960250</v>
      </c>
      <c r="C7" s="445">
        <v>16792050</v>
      </c>
      <c r="D7" s="445">
        <v>16792050</v>
      </c>
      <c r="E7" s="445">
        <v>16792050</v>
      </c>
      <c r="F7" s="445">
        <v>16792050</v>
      </c>
      <c r="G7" s="445">
        <v>16792050</v>
      </c>
      <c r="H7" s="446">
        <v>83960250</v>
      </c>
    </row>
    <row r="8" spans="1:8" ht="20.5" customHeight="1" x14ac:dyDescent="0.35">
      <c r="A8" s="447" t="s">
        <v>694</v>
      </c>
      <c r="B8" s="444">
        <f t="shared" si="0"/>
        <v>29916300</v>
      </c>
      <c r="C8" s="445">
        <v>5983260</v>
      </c>
      <c r="D8" s="445">
        <v>5983260</v>
      </c>
      <c r="E8" s="445">
        <v>5983260</v>
      </c>
      <c r="F8" s="445">
        <v>5983260</v>
      </c>
      <c r="G8" s="445">
        <v>5983260</v>
      </c>
      <c r="H8" s="446">
        <v>29916300</v>
      </c>
    </row>
    <row r="9" spans="1:8" ht="20.5" customHeight="1" x14ac:dyDescent="0.35">
      <c r="A9" s="447" t="s">
        <v>695</v>
      </c>
      <c r="B9" s="444">
        <f t="shared" si="0"/>
        <v>181654500</v>
      </c>
      <c r="C9" s="445">
        <v>36330900</v>
      </c>
      <c r="D9" s="445">
        <v>36330900</v>
      </c>
      <c r="E9" s="445">
        <v>36330900</v>
      </c>
      <c r="F9" s="445">
        <v>36330900</v>
      </c>
      <c r="G9" s="445">
        <v>36330900</v>
      </c>
      <c r="H9" s="446">
        <v>181654500</v>
      </c>
    </row>
    <row r="10" spans="1:8" ht="20.5" customHeight="1" x14ac:dyDescent="0.35">
      <c r="A10" s="447" t="s">
        <v>696</v>
      </c>
      <c r="B10" s="444">
        <f t="shared" si="0"/>
        <v>195837600</v>
      </c>
      <c r="C10" s="445">
        <v>39167520</v>
      </c>
      <c r="D10" s="445">
        <v>39167520</v>
      </c>
      <c r="E10" s="445">
        <v>39167520</v>
      </c>
      <c r="F10" s="445">
        <v>39167520</v>
      </c>
      <c r="G10" s="445">
        <v>39167520</v>
      </c>
      <c r="H10" s="446">
        <v>195837600</v>
      </c>
    </row>
    <row r="11" spans="1:8" ht="20.5" customHeight="1" x14ac:dyDescent="0.35">
      <c r="A11" s="447" t="s">
        <v>697</v>
      </c>
      <c r="B11" s="444">
        <f t="shared" si="0"/>
        <v>18371400</v>
      </c>
      <c r="C11" s="445">
        <v>3674280</v>
      </c>
      <c r="D11" s="445">
        <v>3674280</v>
      </c>
      <c r="E11" s="445">
        <v>3674280</v>
      </c>
      <c r="F11" s="445">
        <v>3674280</v>
      </c>
      <c r="G11" s="445">
        <v>3674280</v>
      </c>
      <c r="H11" s="446">
        <v>18371400</v>
      </c>
    </row>
    <row r="12" spans="1:8" ht="40" customHeight="1" x14ac:dyDescent="0.35">
      <c r="A12" s="447" t="s">
        <v>699</v>
      </c>
      <c r="B12" s="444">
        <f t="shared" si="0"/>
        <v>326774400</v>
      </c>
      <c r="C12" s="445">
        <v>65354880</v>
      </c>
      <c r="D12" s="445">
        <v>65354880</v>
      </c>
      <c r="E12" s="445">
        <v>65354880</v>
      </c>
      <c r="F12" s="445">
        <v>65354880</v>
      </c>
      <c r="G12" s="445">
        <v>65354880</v>
      </c>
      <c r="H12" s="446">
        <v>326774400</v>
      </c>
    </row>
    <row r="13" spans="1:8" ht="20.5" customHeight="1" x14ac:dyDescent="0.35">
      <c r="A13" s="452" t="s">
        <v>700</v>
      </c>
      <c r="B13" s="453">
        <f t="shared" si="0"/>
        <v>4093500</v>
      </c>
      <c r="C13" s="450">
        <v>818700</v>
      </c>
      <c r="D13" s="450">
        <v>818700</v>
      </c>
      <c r="E13" s="450">
        <v>818700</v>
      </c>
      <c r="F13" s="450">
        <v>818700</v>
      </c>
      <c r="G13" s="450">
        <v>818700</v>
      </c>
      <c r="H13" s="451">
        <v>4093500</v>
      </c>
    </row>
    <row r="14" spans="1:8" ht="20.5" customHeight="1" thickBot="1" x14ac:dyDescent="0.4">
      <c r="A14" s="44" t="s">
        <v>270</v>
      </c>
      <c r="B14" s="454">
        <f>SUM(B4:B13)</f>
        <v>1882120710</v>
      </c>
      <c r="C14" s="455">
        <f>SUM(C4:C13)</f>
        <v>376424142</v>
      </c>
      <c r="D14" s="457">
        <f t="shared" ref="D14:G14" si="1">SUM(D4:D13)</f>
        <v>376424142</v>
      </c>
      <c r="E14" s="455">
        <f t="shared" si="1"/>
        <v>376424142</v>
      </c>
      <c r="F14" s="457">
        <f t="shared" si="1"/>
        <v>376424142</v>
      </c>
      <c r="G14" s="455">
        <f t="shared" si="1"/>
        <v>376424142</v>
      </c>
      <c r="H14" s="456">
        <v>1882120710</v>
      </c>
    </row>
    <row r="15" spans="1:8" ht="40" customHeight="1" x14ac:dyDescent="0.35">
      <c r="A15" s="34" t="s">
        <v>765</v>
      </c>
      <c r="B15" s="442"/>
      <c r="C15" s="445"/>
      <c r="D15" s="445"/>
      <c r="E15" s="445"/>
      <c r="F15" s="445"/>
      <c r="G15" s="445"/>
      <c r="H15" s="446"/>
    </row>
    <row r="16" spans="1:8" ht="20.5" customHeight="1" x14ac:dyDescent="0.35">
      <c r="A16" s="447" t="s">
        <v>701</v>
      </c>
      <c r="B16" s="442">
        <f>SUM(C16:G16)</f>
        <v>619531800</v>
      </c>
      <c r="C16" s="445">
        <v>123906360</v>
      </c>
      <c r="D16" s="445">
        <v>123906360</v>
      </c>
      <c r="E16" s="445">
        <v>123906360</v>
      </c>
      <c r="F16" s="445">
        <v>123906360</v>
      </c>
      <c r="G16" s="445">
        <v>123906360</v>
      </c>
      <c r="H16" s="446">
        <v>619531800</v>
      </c>
    </row>
    <row r="17" spans="1:8" ht="20.5" customHeight="1" x14ac:dyDescent="0.35">
      <c r="A17" s="447" t="s">
        <v>702</v>
      </c>
      <c r="B17" s="442">
        <f>SUM(C17:G17)</f>
        <v>55155600</v>
      </c>
      <c r="C17" s="445">
        <v>11031120</v>
      </c>
      <c r="D17" s="445">
        <v>11031120</v>
      </c>
      <c r="E17" s="445">
        <v>11031120</v>
      </c>
      <c r="F17" s="445">
        <v>11031120</v>
      </c>
      <c r="G17" s="445">
        <v>11031120</v>
      </c>
      <c r="H17" s="446">
        <v>55155600</v>
      </c>
    </row>
    <row r="18" spans="1:8" ht="20.5" customHeight="1" x14ac:dyDescent="0.35">
      <c r="A18" s="452" t="s">
        <v>687</v>
      </c>
      <c r="B18" s="449">
        <f>SUM(C18:G18)</f>
        <v>101940480</v>
      </c>
      <c r="C18" s="450">
        <v>20388096</v>
      </c>
      <c r="D18" s="450">
        <v>20388096</v>
      </c>
      <c r="E18" s="450">
        <v>20388096</v>
      </c>
      <c r="F18" s="450">
        <v>20388096</v>
      </c>
      <c r="G18" s="450">
        <v>20388096</v>
      </c>
      <c r="H18" s="451">
        <v>101940480</v>
      </c>
    </row>
    <row r="19" spans="1:8" ht="20.5" customHeight="1" thickBot="1" x14ac:dyDescent="0.4">
      <c r="A19" s="44" t="s">
        <v>270</v>
      </c>
      <c r="B19" s="321">
        <f>SUM(B16:B18)</f>
        <v>776627880</v>
      </c>
      <c r="C19" s="454">
        <f>SUM(C16:C18)</f>
        <v>155325576</v>
      </c>
      <c r="D19" s="454">
        <f t="shared" ref="D19:G19" si="2">SUM(D16:D18)</f>
        <v>155325576</v>
      </c>
      <c r="E19" s="454">
        <f t="shared" si="2"/>
        <v>155325576</v>
      </c>
      <c r="F19" s="454">
        <f t="shared" si="2"/>
        <v>155325576</v>
      </c>
      <c r="G19" s="454">
        <f t="shared" si="2"/>
        <v>155325576</v>
      </c>
      <c r="H19" s="454">
        <f>SUM(H16:H18)</f>
        <v>776627880</v>
      </c>
    </row>
    <row r="20" spans="1:8" ht="34" customHeight="1" x14ac:dyDescent="0.35">
      <c r="A20" s="34" t="s">
        <v>426</v>
      </c>
      <c r="B20" s="442"/>
      <c r="C20" s="445"/>
      <c r="D20" s="445"/>
      <c r="E20" s="445"/>
      <c r="F20" s="445"/>
      <c r="G20" s="445"/>
      <c r="H20" s="446"/>
    </row>
    <row r="21" spans="1:8" ht="20.5" customHeight="1" x14ac:dyDescent="0.35">
      <c r="A21" s="34" t="s">
        <v>703</v>
      </c>
      <c r="B21" s="442">
        <f>SUM(C21:G21)</f>
        <v>651850100</v>
      </c>
      <c r="C21" s="445">
        <v>130370020</v>
      </c>
      <c r="D21" s="445">
        <v>130370020</v>
      </c>
      <c r="E21" s="445">
        <v>130370020</v>
      </c>
      <c r="F21" s="445">
        <v>130370020</v>
      </c>
      <c r="G21" s="445">
        <v>130370020</v>
      </c>
      <c r="H21" s="446">
        <v>651850100</v>
      </c>
    </row>
    <row r="22" spans="1:8" ht="42.5" customHeight="1" x14ac:dyDescent="0.35">
      <c r="A22" s="34" t="s">
        <v>704</v>
      </c>
      <c r="B22" s="442">
        <f t="shared" ref="B22:B23" si="3">SUM(C22:G22)</f>
        <v>59345880</v>
      </c>
      <c r="C22" s="445">
        <v>11869176</v>
      </c>
      <c r="D22" s="445">
        <v>11869176</v>
      </c>
      <c r="E22" s="445">
        <v>11869176</v>
      </c>
      <c r="F22" s="445">
        <v>11869176</v>
      </c>
      <c r="G22" s="445">
        <v>11869176</v>
      </c>
      <c r="H22" s="446">
        <v>59345880</v>
      </c>
    </row>
    <row r="23" spans="1:8" ht="40" customHeight="1" x14ac:dyDescent="0.35">
      <c r="A23" s="36" t="s">
        <v>705</v>
      </c>
      <c r="B23" s="449">
        <f t="shared" si="3"/>
        <v>38910960</v>
      </c>
      <c r="C23" s="450">
        <v>7782192</v>
      </c>
      <c r="D23" s="450">
        <v>7782192</v>
      </c>
      <c r="E23" s="450">
        <v>7782192</v>
      </c>
      <c r="F23" s="450">
        <v>7782192</v>
      </c>
      <c r="G23" s="450">
        <v>7782192</v>
      </c>
      <c r="H23" s="451">
        <v>38910960</v>
      </c>
    </row>
    <row r="24" spans="1:8" ht="20.5" customHeight="1" thickBot="1" x14ac:dyDescent="0.4">
      <c r="A24" s="44" t="s">
        <v>270</v>
      </c>
      <c r="B24" s="321">
        <f>SUM(B21:B23)</f>
        <v>750106940</v>
      </c>
      <c r="C24" s="454">
        <f t="shared" ref="C24:H24" si="4">SUM(C21:C23)</f>
        <v>150021388</v>
      </c>
      <c r="D24" s="454">
        <f t="shared" si="4"/>
        <v>150021388</v>
      </c>
      <c r="E24" s="454">
        <f t="shared" si="4"/>
        <v>150021388</v>
      </c>
      <c r="F24" s="454">
        <f t="shared" si="4"/>
        <v>150021388</v>
      </c>
      <c r="G24" s="454">
        <f t="shared" si="4"/>
        <v>150021388</v>
      </c>
      <c r="H24" s="454">
        <f t="shared" si="4"/>
        <v>750106940</v>
      </c>
    </row>
    <row r="25" spans="1:8" ht="20.5" customHeight="1" x14ac:dyDescent="0.35">
      <c r="A25" s="34" t="s">
        <v>706</v>
      </c>
      <c r="B25" s="442">
        <f>SUM(C25:G25)</f>
        <v>545546650</v>
      </c>
      <c r="C25" s="445">
        <v>109109330</v>
      </c>
      <c r="D25" s="445">
        <v>109109330</v>
      </c>
      <c r="E25" s="445">
        <v>109109330</v>
      </c>
      <c r="F25" s="445">
        <v>109109330</v>
      </c>
      <c r="G25" s="445">
        <v>109109330</v>
      </c>
      <c r="H25" s="446">
        <v>545546650</v>
      </c>
    </row>
    <row r="26" spans="1:8" ht="20.5" customHeight="1" x14ac:dyDescent="0.35">
      <c r="A26" s="34" t="s">
        <v>707</v>
      </c>
      <c r="B26" s="442">
        <f t="shared" ref="B26:B27" si="5">SUM(C26:G26)</f>
        <v>206440080</v>
      </c>
      <c r="C26" s="445">
        <v>41288016</v>
      </c>
      <c r="D26" s="445">
        <v>41288016</v>
      </c>
      <c r="E26" s="445">
        <v>41288016</v>
      </c>
      <c r="F26" s="445">
        <v>41288016</v>
      </c>
      <c r="G26" s="445">
        <v>41288016</v>
      </c>
      <c r="H26" s="446">
        <v>206440080</v>
      </c>
    </row>
    <row r="27" spans="1:8" ht="20.5" customHeight="1" x14ac:dyDescent="0.35">
      <c r="A27" s="36" t="s">
        <v>708</v>
      </c>
      <c r="B27" s="449">
        <f t="shared" si="5"/>
        <v>61327860</v>
      </c>
      <c r="C27" s="460">
        <v>12265572</v>
      </c>
      <c r="D27" s="460">
        <v>12265572</v>
      </c>
      <c r="E27" s="460">
        <v>12265572</v>
      </c>
      <c r="F27" s="460">
        <v>12265572</v>
      </c>
      <c r="G27" s="460">
        <v>12265572</v>
      </c>
      <c r="H27" s="461">
        <v>61327860</v>
      </c>
    </row>
    <row r="28" spans="1:8" ht="20.5" customHeight="1" thickBot="1" x14ac:dyDescent="0.4">
      <c r="A28" s="44" t="s">
        <v>270</v>
      </c>
      <c r="B28" s="321">
        <f>SUM(C28:G28)</f>
        <v>819190065</v>
      </c>
      <c r="C28" s="462">
        <v>162662927</v>
      </c>
      <c r="D28" s="462">
        <v>162662927</v>
      </c>
      <c r="E28" s="462">
        <v>162662927</v>
      </c>
      <c r="F28" s="462">
        <v>162662927</v>
      </c>
      <c r="G28" s="462">
        <v>168538357</v>
      </c>
      <c r="H28" s="463">
        <v>819190065</v>
      </c>
    </row>
    <row r="29" spans="1:8" ht="17.5" customHeight="1" x14ac:dyDescent="0.35">
      <c r="A29" s="34" t="s">
        <v>683</v>
      </c>
      <c r="B29" s="442"/>
      <c r="C29" s="445"/>
      <c r="D29" s="445"/>
      <c r="E29" s="445"/>
      <c r="F29" s="445"/>
      <c r="G29" s="445"/>
      <c r="H29" s="446"/>
    </row>
    <row r="30" spans="1:8" ht="17" customHeight="1" x14ac:dyDescent="0.35">
      <c r="A30" s="34" t="s">
        <v>684</v>
      </c>
      <c r="B30" s="442">
        <f t="shared" ref="B30:B35" si="6">SUM(C30:G30)</f>
        <v>22516250</v>
      </c>
      <c r="C30" s="448">
        <v>4503250</v>
      </c>
      <c r="D30" s="448">
        <v>4503250</v>
      </c>
      <c r="E30" s="448">
        <v>4503250</v>
      </c>
      <c r="F30" s="448">
        <v>4503250</v>
      </c>
      <c r="G30" s="448">
        <v>4503250</v>
      </c>
      <c r="H30" s="446">
        <v>22516250</v>
      </c>
    </row>
    <row r="31" spans="1:8" ht="18.5" customHeight="1" x14ac:dyDescent="0.35">
      <c r="A31" s="34" t="s">
        <v>685</v>
      </c>
      <c r="B31" s="442">
        <f t="shared" si="6"/>
        <v>2004000</v>
      </c>
      <c r="C31" s="445">
        <v>400800</v>
      </c>
      <c r="D31" s="445">
        <v>400800</v>
      </c>
      <c r="E31" s="445">
        <v>400800</v>
      </c>
      <c r="F31" s="445">
        <v>400800</v>
      </c>
      <c r="G31" s="445">
        <v>400800</v>
      </c>
      <c r="H31" s="446">
        <v>2004000</v>
      </c>
    </row>
    <row r="32" spans="1:8" ht="27" customHeight="1" x14ac:dyDescent="0.35">
      <c r="A32" s="34" t="s">
        <v>687</v>
      </c>
      <c r="B32" s="442">
        <f t="shared" si="6"/>
        <v>3705000</v>
      </c>
      <c r="C32" s="445">
        <v>741000</v>
      </c>
      <c r="D32" s="445">
        <v>741000</v>
      </c>
      <c r="E32" s="445">
        <v>741000</v>
      </c>
      <c r="F32" s="445">
        <v>741000</v>
      </c>
      <c r="G32" s="445">
        <v>741000</v>
      </c>
      <c r="H32" s="446">
        <v>3705000</v>
      </c>
    </row>
    <row r="33" spans="1:8" ht="27" customHeight="1" x14ac:dyDescent="0.35">
      <c r="A33" s="34" t="s">
        <v>686</v>
      </c>
      <c r="B33" s="442">
        <f t="shared" si="6"/>
        <v>126487500</v>
      </c>
      <c r="C33" s="445">
        <v>25297500</v>
      </c>
      <c r="D33" s="445">
        <v>25297500</v>
      </c>
      <c r="E33" s="445">
        <v>25297500</v>
      </c>
      <c r="F33" s="445">
        <v>25297500</v>
      </c>
      <c r="G33" s="445">
        <v>25297500</v>
      </c>
      <c r="H33" s="446">
        <v>126487500</v>
      </c>
    </row>
    <row r="34" spans="1:8" ht="27" customHeight="1" x14ac:dyDescent="0.35">
      <c r="A34" s="34" t="s">
        <v>688</v>
      </c>
      <c r="B34" s="442">
        <f t="shared" si="6"/>
        <v>14220000</v>
      </c>
      <c r="C34" s="445">
        <v>2844000</v>
      </c>
      <c r="D34" s="445">
        <v>2844000</v>
      </c>
      <c r="E34" s="445">
        <v>2844000</v>
      </c>
      <c r="F34" s="445">
        <v>2844000</v>
      </c>
      <c r="G34" s="445">
        <v>2844000</v>
      </c>
      <c r="H34" s="446">
        <v>14220000</v>
      </c>
    </row>
    <row r="35" spans="1:8" ht="27" customHeight="1" x14ac:dyDescent="0.35">
      <c r="A35" s="36" t="s">
        <v>690</v>
      </c>
      <c r="B35" s="449">
        <f t="shared" si="6"/>
        <v>47865000</v>
      </c>
      <c r="C35" s="450">
        <v>9573000</v>
      </c>
      <c r="D35" s="450">
        <v>9573000</v>
      </c>
      <c r="E35" s="450">
        <v>9573000</v>
      </c>
      <c r="F35" s="450">
        <v>9573000</v>
      </c>
      <c r="G35" s="450">
        <v>9573000</v>
      </c>
      <c r="H35" s="451">
        <v>47865000</v>
      </c>
    </row>
    <row r="36" spans="1:8" ht="27" customHeight="1" thickBot="1" x14ac:dyDescent="0.4">
      <c r="A36" s="44" t="s">
        <v>270</v>
      </c>
      <c r="B36" s="321">
        <f>SUM(B30:B35)</f>
        <v>216797750</v>
      </c>
      <c r="C36" s="454">
        <f t="shared" ref="C36:H36" si="7">SUM(C30:C35)</f>
        <v>43359550</v>
      </c>
      <c r="D36" s="454">
        <f t="shared" si="7"/>
        <v>43359550</v>
      </c>
      <c r="E36" s="454">
        <f t="shared" si="7"/>
        <v>43359550</v>
      </c>
      <c r="F36" s="454">
        <f t="shared" si="7"/>
        <v>43359550</v>
      </c>
      <c r="G36" s="454">
        <f t="shared" si="7"/>
        <v>43359550</v>
      </c>
      <c r="H36" s="454">
        <f t="shared" si="7"/>
        <v>216797750</v>
      </c>
    </row>
    <row r="37" spans="1:8" ht="27" customHeight="1" x14ac:dyDescent="0.35">
      <c r="A37" s="829" t="s">
        <v>270</v>
      </c>
      <c r="B37" s="985">
        <f>SUM(B14+B19+B24+B28+B36)</f>
        <v>4444843345</v>
      </c>
      <c r="C37" s="443"/>
      <c r="D37" s="443"/>
      <c r="E37" s="443"/>
      <c r="F37" s="443"/>
      <c r="G37" s="443"/>
      <c r="H37" s="985">
        <f>SUM(H14+H19+H24+H28+H36)</f>
        <v>4444843345</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M19"/>
  <sheetViews>
    <sheetView zoomScale="70" zoomScaleNormal="70" workbookViewId="0">
      <pane xSplit="2" ySplit="2" topLeftCell="C15" activePane="bottomRight" state="frozen"/>
      <selection activeCell="A8" sqref="A8:XFD8"/>
      <selection pane="topRight" activeCell="A8" sqref="A8:XFD8"/>
      <selection pane="bottomLeft" activeCell="A8" sqref="A8:XFD8"/>
      <selection pane="bottomRight" activeCell="A19" sqref="A19"/>
    </sheetView>
  </sheetViews>
  <sheetFormatPr baseColWidth="10" defaultColWidth="0" defaultRowHeight="15.5" zeroHeight="1" x14ac:dyDescent="0.35"/>
  <cols>
    <col min="1" max="1" width="50.6640625" style="39" customWidth="1"/>
    <col min="2" max="3" width="20.6640625" style="13" customWidth="1"/>
    <col min="4" max="7" width="12.4140625" style="13" customWidth="1"/>
    <col min="8" max="8" width="18.6640625" style="13" customWidth="1"/>
    <col min="9" max="13" width="0" style="157" hidden="1" customWidth="1"/>
    <col min="14" max="16384" width="10.6640625" style="157" hidden="1"/>
  </cols>
  <sheetData>
    <row r="1" spans="1:8" customFormat="1" x14ac:dyDescent="0.35">
      <c r="A1" s="84"/>
      <c r="B1" s="84"/>
      <c r="C1" s="967" t="s">
        <v>268</v>
      </c>
      <c r="D1" s="967"/>
      <c r="E1" s="967"/>
      <c r="F1" s="967"/>
      <c r="G1" s="967"/>
      <c r="H1" s="51"/>
    </row>
    <row r="2" spans="1:8" s="15" customFormat="1" ht="27" customHeight="1" thickBot="1" x14ac:dyDescent="0.4">
      <c r="A2" s="44" t="s">
        <v>267</v>
      </c>
      <c r="B2" s="238" t="s">
        <v>334</v>
      </c>
      <c r="C2" s="241">
        <v>2023</v>
      </c>
      <c r="D2" s="241">
        <v>2024</v>
      </c>
      <c r="E2" s="241">
        <v>2025</v>
      </c>
      <c r="F2" s="241">
        <v>2026</v>
      </c>
      <c r="G2" s="241">
        <v>2027</v>
      </c>
      <c r="H2" s="58" t="s">
        <v>269</v>
      </c>
    </row>
    <row r="3" spans="1:8" s="155" customFormat="1" x14ac:dyDescent="0.35">
      <c r="A3" s="36" t="s">
        <v>29</v>
      </c>
      <c r="B3" s="160">
        <f>SUM(C3:G3)</f>
        <v>39488700</v>
      </c>
      <c r="C3" s="121">
        <v>8076300</v>
      </c>
      <c r="D3" s="121">
        <v>8076300</v>
      </c>
      <c r="E3" s="121">
        <v>8076300</v>
      </c>
      <c r="F3" s="121">
        <v>8076300</v>
      </c>
      <c r="G3" s="121">
        <v>7183500</v>
      </c>
      <c r="H3" s="98">
        <v>39488700</v>
      </c>
    </row>
    <row r="4" spans="1:8" s="155" customFormat="1" ht="77.5" x14ac:dyDescent="0.35">
      <c r="A4" s="40" t="s">
        <v>421</v>
      </c>
      <c r="B4" s="162"/>
      <c r="C4" s="161"/>
      <c r="D4" s="161"/>
      <c r="E4" s="161"/>
      <c r="F4" s="161"/>
      <c r="G4" s="161"/>
      <c r="H4" s="164"/>
    </row>
    <row r="5" spans="1:8" s="156" customFormat="1" x14ac:dyDescent="0.35">
      <c r="A5" s="111" t="s">
        <v>356</v>
      </c>
      <c r="B5" s="160">
        <f>SUM(C5:G5)</f>
        <v>274894740</v>
      </c>
      <c r="C5" s="13">
        <v>56219940</v>
      </c>
      <c r="D5" s="13">
        <v>56219940</v>
      </c>
      <c r="E5" s="13">
        <v>56219940</v>
      </c>
      <c r="F5" s="13">
        <v>56219940</v>
      </c>
      <c r="G5" s="68">
        <v>50014980</v>
      </c>
      <c r="H5" s="13">
        <v>274894740</v>
      </c>
    </row>
    <row r="6" spans="1:8" s="156" customFormat="1" x14ac:dyDescent="0.35">
      <c r="A6" s="111" t="s">
        <v>357</v>
      </c>
      <c r="B6" s="160">
        <f t="shared" ref="B6:B18" si="0">SUM(C6:G6)</f>
        <v>170298500</v>
      </c>
      <c r="C6" s="13">
        <v>34828500</v>
      </c>
      <c r="D6" s="13">
        <v>34828500</v>
      </c>
      <c r="E6" s="13">
        <v>34828500</v>
      </c>
      <c r="F6" s="13">
        <v>34828500</v>
      </c>
      <c r="G6" s="68">
        <v>30984500</v>
      </c>
      <c r="H6" s="13">
        <v>170298500</v>
      </c>
    </row>
    <row r="7" spans="1:8" s="156" customFormat="1" x14ac:dyDescent="0.35">
      <c r="A7" s="111" t="s">
        <v>212</v>
      </c>
      <c r="B7" s="160">
        <f t="shared" si="0"/>
        <v>217918430</v>
      </c>
      <c r="C7" s="13">
        <v>44063670</v>
      </c>
      <c r="D7" s="13">
        <v>44782710</v>
      </c>
      <c r="E7" s="13">
        <v>45524220</v>
      </c>
      <c r="F7" s="13">
        <v>45366930</v>
      </c>
      <c r="G7" s="68">
        <v>38180900</v>
      </c>
      <c r="H7" s="13">
        <v>217918430</v>
      </c>
    </row>
    <row r="8" spans="1:8" s="156" customFormat="1" x14ac:dyDescent="0.35">
      <c r="A8" s="111" t="s">
        <v>213</v>
      </c>
      <c r="B8" s="160">
        <f t="shared" si="0"/>
        <v>585736140</v>
      </c>
      <c r="C8" s="13">
        <v>118506780</v>
      </c>
      <c r="D8" s="13">
        <v>120394260</v>
      </c>
      <c r="E8" s="13">
        <v>122416560</v>
      </c>
      <c r="F8" s="13">
        <v>121809870</v>
      </c>
      <c r="G8" s="68">
        <v>102608670</v>
      </c>
      <c r="H8" s="13">
        <v>585736140</v>
      </c>
    </row>
    <row r="9" spans="1:8" s="156" customFormat="1" x14ac:dyDescent="0.35">
      <c r="A9" s="111" t="s">
        <v>214</v>
      </c>
      <c r="B9" s="160">
        <f t="shared" si="0"/>
        <v>354330750</v>
      </c>
      <c r="C9" s="13">
        <v>72465750</v>
      </c>
      <c r="D9" s="13">
        <v>72465750</v>
      </c>
      <c r="E9" s="13">
        <v>72465750</v>
      </c>
      <c r="F9" s="13">
        <v>72465750</v>
      </c>
      <c r="G9" s="68">
        <v>64467750</v>
      </c>
      <c r="H9" s="13">
        <v>354330750</v>
      </c>
    </row>
    <row r="10" spans="1:8" s="156" customFormat="1" ht="62" x14ac:dyDescent="0.35">
      <c r="A10" s="111" t="s">
        <v>358</v>
      </c>
      <c r="B10" s="160">
        <f t="shared" si="0"/>
        <v>239516600</v>
      </c>
      <c r="C10" s="13">
        <v>48984600</v>
      </c>
      <c r="D10" s="13">
        <v>48984600</v>
      </c>
      <c r="E10" s="13">
        <v>48984600</v>
      </c>
      <c r="F10" s="13">
        <v>48984600</v>
      </c>
      <c r="G10" s="68">
        <v>43578200</v>
      </c>
      <c r="H10" s="13">
        <v>239516600</v>
      </c>
    </row>
    <row r="11" spans="1:8" s="156" customFormat="1" ht="31" x14ac:dyDescent="0.35">
      <c r="A11" s="111" t="s">
        <v>215</v>
      </c>
      <c r="B11" s="160">
        <f t="shared" si="0"/>
        <v>13184400</v>
      </c>
      <c r="C11" s="13">
        <v>2696400</v>
      </c>
      <c r="D11" s="13">
        <v>2696400</v>
      </c>
      <c r="E11" s="13">
        <v>2696400</v>
      </c>
      <c r="F11" s="13">
        <v>2696400</v>
      </c>
      <c r="G11" s="68">
        <v>2398800</v>
      </c>
      <c r="H11" s="13">
        <v>13184400</v>
      </c>
    </row>
    <row r="12" spans="1:8" s="156" customFormat="1" ht="62" x14ac:dyDescent="0.35">
      <c r="A12" s="114" t="s">
        <v>390</v>
      </c>
      <c r="B12" s="160">
        <f t="shared" si="0"/>
        <v>345431280</v>
      </c>
      <c r="C12" s="121">
        <v>70645680</v>
      </c>
      <c r="D12" s="121">
        <v>70645680</v>
      </c>
      <c r="E12" s="121">
        <v>70645680</v>
      </c>
      <c r="F12" s="121">
        <v>70645680</v>
      </c>
      <c r="G12" s="159">
        <v>62848560</v>
      </c>
      <c r="H12" s="121">
        <v>345431280</v>
      </c>
    </row>
    <row r="13" spans="1:8" s="156" customFormat="1" x14ac:dyDescent="0.35">
      <c r="A13" s="114" t="s">
        <v>216</v>
      </c>
      <c r="B13" s="160">
        <f t="shared" si="0"/>
        <v>575938540</v>
      </c>
      <c r="C13" s="121">
        <v>117787740</v>
      </c>
      <c r="D13" s="121">
        <v>117787740</v>
      </c>
      <c r="E13" s="121">
        <v>117787740</v>
      </c>
      <c r="F13" s="121">
        <v>117787740</v>
      </c>
      <c r="G13" s="159">
        <v>104787580</v>
      </c>
      <c r="H13" s="121">
        <v>575938540</v>
      </c>
    </row>
    <row r="14" spans="1:8" s="156" customFormat="1" ht="16" thickBot="1" x14ac:dyDescent="0.4">
      <c r="A14" s="44" t="s">
        <v>270</v>
      </c>
      <c r="B14" s="356">
        <f>SUM(B4:B13)</f>
        <v>2777249380</v>
      </c>
      <c r="C14" s="116">
        <v>566199060</v>
      </c>
      <c r="D14" s="116">
        <v>568805580</v>
      </c>
      <c r="E14" s="116">
        <v>571569390</v>
      </c>
      <c r="F14" s="116">
        <v>570805410</v>
      </c>
      <c r="G14" s="117">
        <v>499869940</v>
      </c>
      <c r="H14" s="116">
        <v>2777249380</v>
      </c>
    </row>
    <row r="15" spans="1:8" s="155" customFormat="1" ht="31" x14ac:dyDescent="0.35">
      <c r="A15" s="38" t="s">
        <v>422</v>
      </c>
      <c r="B15" s="160">
        <f t="shared" si="0"/>
        <v>97262550</v>
      </c>
      <c r="C15" s="121">
        <v>19892250</v>
      </c>
      <c r="D15" s="121">
        <v>19892250</v>
      </c>
      <c r="E15" s="121">
        <v>19892250</v>
      </c>
      <c r="F15" s="121">
        <v>19892250</v>
      </c>
      <c r="G15" s="159">
        <v>17693550</v>
      </c>
      <c r="H15" s="121">
        <v>97262550</v>
      </c>
    </row>
    <row r="16" spans="1:8" s="156" customFormat="1" ht="46.5" x14ac:dyDescent="0.35">
      <c r="A16" s="38" t="s">
        <v>423</v>
      </c>
      <c r="B16" s="160">
        <f t="shared" si="0"/>
        <v>1376964819</v>
      </c>
      <c r="C16" s="121">
        <v>270347499</v>
      </c>
      <c r="D16" s="121">
        <v>275185389</v>
      </c>
      <c r="E16" s="121">
        <v>279845927</v>
      </c>
      <c r="F16" s="121">
        <v>287981967</v>
      </c>
      <c r="G16" s="159">
        <v>263604037</v>
      </c>
      <c r="H16" s="121">
        <v>1376964819</v>
      </c>
    </row>
    <row r="17" spans="1:8" s="155" customFormat="1" ht="46.5" x14ac:dyDescent="0.35">
      <c r="A17" s="35" t="s">
        <v>424</v>
      </c>
      <c r="B17" s="160">
        <f t="shared" si="0"/>
        <v>40522078</v>
      </c>
      <c r="C17" s="60">
        <v>7515130</v>
      </c>
      <c r="D17" s="60">
        <v>7883218</v>
      </c>
      <c r="E17" s="60">
        <v>8281980</v>
      </c>
      <c r="F17" s="60">
        <v>8711416</v>
      </c>
      <c r="G17" s="109">
        <v>8130334</v>
      </c>
      <c r="H17" s="60">
        <v>40522078</v>
      </c>
    </row>
    <row r="18" spans="1:8" s="155" customFormat="1" ht="31" x14ac:dyDescent="0.35">
      <c r="A18" s="35" t="s">
        <v>425</v>
      </c>
      <c r="B18" s="160">
        <f t="shared" si="0"/>
        <v>2197550</v>
      </c>
      <c r="C18" s="60">
        <v>449450</v>
      </c>
      <c r="D18" s="60">
        <v>449450</v>
      </c>
      <c r="E18" s="60">
        <v>449450</v>
      </c>
      <c r="F18" s="60">
        <v>449450</v>
      </c>
      <c r="G18" s="109">
        <v>399750</v>
      </c>
      <c r="H18" s="60">
        <v>2197550</v>
      </c>
    </row>
    <row r="19" spans="1:8" x14ac:dyDescent="0.35">
      <c r="A19" s="838" t="s">
        <v>270</v>
      </c>
      <c r="B19" s="165">
        <f>B3+B14+B15+B16+B18</f>
        <v>4293162999</v>
      </c>
      <c r="H19" s="165">
        <f>H3+H14+H15+H16+H18</f>
        <v>4293162999</v>
      </c>
    </row>
  </sheetData>
  <mergeCells count="1">
    <mergeCell ref="C1:G1"/>
  </mergeCells>
  <phoneticPr fontId="7" type="noConversion"/>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L8"/>
  <sheetViews>
    <sheetView zoomScale="80" zoomScaleNormal="80" workbookViewId="0">
      <selection activeCell="A8" sqref="A8"/>
    </sheetView>
  </sheetViews>
  <sheetFormatPr baseColWidth="10" defaultColWidth="0" defaultRowHeight="15.5" zeroHeight="1" x14ac:dyDescent="0.35"/>
  <cols>
    <col min="1" max="1" width="50.6640625" style="39" customWidth="1"/>
    <col min="2" max="2" width="13.83203125" style="131" customWidth="1"/>
    <col min="3" max="3" width="12.4140625" style="25" customWidth="1"/>
    <col min="4" max="7" width="12.4140625" style="52" customWidth="1"/>
    <col min="8" max="8" width="13.58203125" style="52" customWidth="1"/>
    <col min="9" max="12" width="0" hidden="1" customWidth="1"/>
    <col min="13" max="16384" width="10.6640625" hidden="1"/>
  </cols>
  <sheetData>
    <row r="1" spans="1:8" x14ac:dyDescent="0.35">
      <c r="A1" s="317"/>
      <c r="B1" s="318"/>
      <c r="C1" s="970" t="s">
        <v>268</v>
      </c>
      <c r="D1" s="970"/>
      <c r="E1" s="970"/>
      <c r="F1" s="970"/>
      <c r="G1" s="970"/>
      <c r="H1" s="319"/>
    </row>
    <row r="2" spans="1:8" s="4" customFormat="1" ht="27" customHeight="1" thickBot="1" x14ac:dyDescent="0.4">
      <c r="A2" s="320" t="s">
        <v>267</v>
      </c>
      <c r="B2" s="321" t="s">
        <v>334</v>
      </c>
      <c r="C2" s="322">
        <v>2023</v>
      </c>
      <c r="D2" s="322">
        <v>2024</v>
      </c>
      <c r="E2" s="322">
        <v>2025</v>
      </c>
      <c r="F2" s="322">
        <v>2026</v>
      </c>
      <c r="G2" s="323">
        <v>2027</v>
      </c>
      <c r="H2" s="322" t="s">
        <v>269</v>
      </c>
    </row>
    <row r="3" spans="1:8" s="15" customFormat="1" ht="46.5" x14ac:dyDescent="0.35">
      <c r="A3" s="832" t="s">
        <v>419</v>
      </c>
      <c r="B3" s="324">
        <f>SUM(C3:G3)</f>
        <v>1639243064.4599998</v>
      </c>
      <c r="C3" s="325">
        <v>317827328</v>
      </c>
      <c r="D3" s="325">
        <v>321745110.33999997</v>
      </c>
      <c r="E3" s="325">
        <v>326396363.66000003</v>
      </c>
      <c r="F3" s="325">
        <v>332294172.63999999</v>
      </c>
      <c r="G3" s="326">
        <v>340980089.81999999</v>
      </c>
      <c r="H3" s="325">
        <v>1639263065.4300001</v>
      </c>
    </row>
    <row r="4" spans="1:8" s="19" customFormat="1" ht="48.65" customHeight="1" x14ac:dyDescent="0.35">
      <c r="A4" s="833" t="s">
        <v>420</v>
      </c>
      <c r="B4" s="327">
        <f>SUM(C4:G4)</f>
        <v>478499724</v>
      </c>
      <c r="C4" s="328">
        <v>91249932</v>
      </c>
      <c r="D4" s="328">
        <v>93749952</v>
      </c>
      <c r="E4" s="328">
        <v>95749968</v>
      </c>
      <c r="F4" s="328">
        <v>96499936</v>
      </c>
      <c r="G4" s="329">
        <v>101249936</v>
      </c>
      <c r="H4" s="328">
        <v>478499724</v>
      </c>
    </row>
    <row r="5" spans="1:8" ht="31" x14ac:dyDescent="0.35">
      <c r="A5" s="834" t="s">
        <v>227</v>
      </c>
      <c r="B5" s="327">
        <f>SUM(C5:G5)</f>
        <v>81714060</v>
      </c>
      <c r="C5" s="328">
        <v>15777400.5</v>
      </c>
      <c r="D5" s="328">
        <v>16065792</v>
      </c>
      <c r="E5" s="328">
        <v>16335202.5</v>
      </c>
      <c r="F5" s="328">
        <v>16579048.5</v>
      </c>
      <c r="G5" s="329">
        <v>16956616.5</v>
      </c>
      <c r="H5" s="328">
        <v>81714060</v>
      </c>
    </row>
    <row r="6" spans="1:8" s="16" customFormat="1" x14ac:dyDescent="0.35">
      <c r="A6" s="834" t="s">
        <v>30</v>
      </c>
      <c r="B6" s="327">
        <f>SUM(C6:G6)</f>
        <v>142756500</v>
      </c>
      <c r="C6" s="328">
        <v>28551300</v>
      </c>
      <c r="D6" s="328">
        <v>28551300</v>
      </c>
      <c r="E6" s="328">
        <v>28551300</v>
      </c>
      <c r="F6" s="328">
        <v>28551300</v>
      </c>
      <c r="G6" s="329">
        <v>28551300</v>
      </c>
      <c r="H6" s="328">
        <v>142756500</v>
      </c>
    </row>
    <row r="7" spans="1:8" ht="31.5" thickBot="1" x14ac:dyDescent="0.4">
      <c r="A7" s="376" t="s">
        <v>31</v>
      </c>
      <c r="B7" s="330">
        <f>SUM(C7:G7)</f>
        <v>105139200</v>
      </c>
      <c r="C7" s="331">
        <v>21027840</v>
      </c>
      <c r="D7" s="331">
        <v>21027840</v>
      </c>
      <c r="E7" s="331">
        <v>21027840</v>
      </c>
      <c r="F7" s="331">
        <v>21027840</v>
      </c>
      <c r="G7" s="332">
        <v>21027840</v>
      </c>
      <c r="H7" s="331">
        <v>105139200</v>
      </c>
    </row>
    <row r="8" spans="1:8" x14ac:dyDescent="0.35">
      <c r="A8" s="839" t="s">
        <v>270</v>
      </c>
      <c r="B8" s="333">
        <f>SUM(B3:B7)</f>
        <v>2447352548.46</v>
      </c>
      <c r="C8" s="334"/>
      <c r="D8" s="334"/>
      <c r="E8" s="334"/>
      <c r="F8" s="334"/>
      <c r="G8" s="334"/>
      <c r="H8" s="333">
        <f>SUM(H3:H7)</f>
        <v>2447372549.4300003</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H23"/>
  <sheetViews>
    <sheetView topLeftCell="A16" zoomScale="80" zoomScaleNormal="80" workbookViewId="0">
      <selection activeCell="A23" sqref="A23"/>
    </sheetView>
  </sheetViews>
  <sheetFormatPr baseColWidth="10" defaultColWidth="0" defaultRowHeight="15.5" zeroHeight="1" x14ac:dyDescent="0.35"/>
  <cols>
    <col min="1" max="1" width="50.6640625" style="39" customWidth="1"/>
    <col min="2" max="2" width="13.6640625" style="197" customWidth="1"/>
    <col min="3" max="3" width="12.4140625" style="25" customWidth="1"/>
    <col min="4" max="7" width="12.4140625" style="52" customWidth="1"/>
    <col min="8" max="8" width="14.08203125" style="52" customWidth="1"/>
    <col min="9" max="16380" width="10.6640625" hidden="1"/>
    <col min="16381" max="16381" width="10.6640625" hidden="1" customWidth="1"/>
    <col min="16382" max="16384" width="10.6640625" hidden="1"/>
  </cols>
  <sheetData>
    <row r="1" spans="1:8" x14ac:dyDescent="0.35">
      <c r="A1" s="84"/>
      <c r="B1" s="99"/>
      <c r="C1" s="967" t="s">
        <v>268</v>
      </c>
      <c r="D1" s="967"/>
      <c r="E1" s="967"/>
      <c r="F1" s="967"/>
      <c r="G1" s="967"/>
      <c r="H1" s="51"/>
    </row>
    <row r="2" spans="1:8" ht="27" customHeight="1" thickBot="1" x14ac:dyDescent="0.4">
      <c r="A2" s="44" t="s">
        <v>267</v>
      </c>
      <c r="B2" s="242" t="s">
        <v>334</v>
      </c>
      <c r="C2" s="241">
        <v>2023</v>
      </c>
      <c r="D2" s="241">
        <v>2024</v>
      </c>
      <c r="E2" s="241">
        <v>2025</v>
      </c>
      <c r="F2" s="241">
        <v>2026</v>
      </c>
      <c r="G2" s="245">
        <v>2027</v>
      </c>
      <c r="H2" s="335" t="s">
        <v>269</v>
      </c>
    </row>
    <row r="3" spans="1:8" s="16" customFormat="1" x14ac:dyDescent="0.35">
      <c r="A3" s="36" t="s">
        <v>26</v>
      </c>
      <c r="B3" s="431">
        <f>SUM(C3:G3)</f>
        <v>215309014</v>
      </c>
      <c r="C3" s="124">
        <v>42333327</v>
      </c>
      <c r="D3" s="124">
        <v>42333327</v>
      </c>
      <c r="E3" s="124">
        <v>42333327</v>
      </c>
      <c r="F3" s="124">
        <v>42333327</v>
      </c>
      <c r="G3" s="437">
        <v>45975706</v>
      </c>
      <c r="H3" s="124">
        <v>215309014</v>
      </c>
    </row>
    <row r="4" spans="1:8" ht="46.5" x14ac:dyDescent="0.35">
      <c r="A4" s="34" t="s">
        <v>671</v>
      </c>
      <c r="B4" s="199"/>
      <c r="G4" s="226"/>
      <c r="H4" s="56"/>
    </row>
    <row r="5" spans="1:8" ht="19" customHeight="1" thickBot="1" x14ac:dyDescent="0.4">
      <c r="A5" s="44" t="s">
        <v>271</v>
      </c>
      <c r="B5" s="432">
        <f>SUM(C5:G5)</f>
        <v>21403729</v>
      </c>
      <c r="C5" s="89">
        <v>4160896</v>
      </c>
      <c r="D5" s="89">
        <v>4160896</v>
      </c>
      <c r="E5" s="89">
        <v>4160896</v>
      </c>
      <c r="F5" s="89">
        <v>4160896</v>
      </c>
      <c r="G5" s="300">
        <v>4760145</v>
      </c>
      <c r="H5" s="89">
        <v>21403729</v>
      </c>
    </row>
    <row r="6" spans="1:8" s="16" customFormat="1" ht="65.5" customHeight="1" x14ac:dyDescent="0.35">
      <c r="A6" s="429" t="s">
        <v>680</v>
      </c>
      <c r="B6" s="147"/>
      <c r="C6"/>
      <c r="D6" s="8"/>
      <c r="E6" s="8"/>
      <c r="F6" s="8"/>
      <c r="G6" s="438"/>
      <c r="H6" s="8"/>
    </row>
    <row r="7" spans="1:8" x14ac:dyDescent="0.35">
      <c r="A7" s="423" t="s">
        <v>681</v>
      </c>
      <c r="B7" s="142"/>
      <c r="C7" s="90"/>
      <c r="D7" s="90"/>
      <c r="E7" s="90"/>
      <c r="F7" s="90"/>
      <c r="G7" s="92"/>
      <c r="H7" s="90"/>
    </row>
    <row r="8" spans="1:8" x14ac:dyDescent="0.35">
      <c r="A8" s="114" t="s">
        <v>673</v>
      </c>
      <c r="B8" s="431"/>
      <c r="C8" s="124"/>
      <c r="D8" s="124"/>
      <c r="E8" s="124"/>
      <c r="F8" s="124"/>
      <c r="G8" s="437"/>
      <c r="H8" s="124"/>
    </row>
    <row r="9" spans="1:8" ht="16" thickBot="1" x14ac:dyDescent="0.4">
      <c r="A9" s="44" t="s">
        <v>271</v>
      </c>
      <c r="B9" s="433">
        <f>SUM(C9:G9)</f>
        <v>179455112</v>
      </c>
      <c r="C9" s="59">
        <v>34886165</v>
      </c>
      <c r="D9" s="59">
        <v>34886165</v>
      </c>
      <c r="E9" s="59">
        <v>34886165</v>
      </c>
      <c r="F9" s="59">
        <v>34886165</v>
      </c>
      <c r="G9" s="96">
        <v>39910452</v>
      </c>
      <c r="H9" s="59">
        <v>179455112</v>
      </c>
    </row>
    <row r="10" spans="1:8" ht="46.5" x14ac:dyDescent="0.35">
      <c r="A10" s="425" t="s">
        <v>749</v>
      </c>
      <c r="B10" s="142"/>
      <c r="C10" s="90"/>
      <c r="D10" s="90"/>
      <c r="E10" s="90"/>
      <c r="F10" s="90"/>
      <c r="G10" s="92"/>
      <c r="H10" s="90"/>
    </row>
    <row r="11" spans="1:8" x14ac:dyDescent="0.35">
      <c r="A11" s="426" t="s">
        <v>674</v>
      </c>
      <c r="B11" s="436"/>
      <c r="G11" s="226"/>
    </row>
    <row r="12" spans="1:8" x14ac:dyDescent="0.35">
      <c r="A12" s="426" t="s">
        <v>675</v>
      </c>
      <c r="B12" s="142"/>
      <c r="C12" s="90"/>
      <c r="D12" s="90"/>
      <c r="E12" s="90"/>
      <c r="F12" s="90"/>
      <c r="G12" s="92"/>
      <c r="H12" s="90"/>
    </row>
    <row r="13" spans="1:8" x14ac:dyDescent="0.35">
      <c r="A13" s="427" t="s">
        <v>676</v>
      </c>
      <c r="B13" s="431"/>
      <c r="C13" s="124"/>
      <c r="D13" s="124"/>
      <c r="E13" s="124"/>
      <c r="F13" s="124"/>
      <c r="G13" s="437"/>
      <c r="H13" s="437"/>
    </row>
    <row r="14" spans="1:8" ht="16" thickBot="1" x14ac:dyDescent="0.4">
      <c r="A14" s="430" t="s">
        <v>271</v>
      </c>
      <c r="B14" s="433">
        <f>SUM(C14:G14)</f>
        <v>94690040</v>
      </c>
      <c r="C14" s="59">
        <v>18407792</v>
      </c>
      <c r="D14" s="59">
        <v>18407792</v>
      </c>
      <c r="E14" s="59">
        <v>18407792</v>
      </c>
      <c r="F14" s="59">
        <v>18407792</v>
      </c>
      <c r="G14" s="96">
        <v>21058872</v>
      </c>
      <c r="H14" s="59">
        <v>94690040</v>
      </c>
    </row>
    <row r="15" spans="1:8" ht="31" x14ac:dyDescent="0.35">
      <c r="A15" s="34" t="s">
        <v>744</v>
      </c>
      <c r="B15" s="142">
        <f t="shared" ref="B15:B19" si="0">SUM(C15:G15)</f>
        <v>66564568</v>
      </c>
      <c r="C15" s="90">
        <v>12940186</v>
      </c>
      <c r="D15" s="90">
        <v>12940186</v>
      </c>
      <c r="E15" s="90">
        <v>12940186</v>
      </c>
      <c r="F15" s="90">
        <v>12940186</v>
      </c>
      <c r="G15" s="92">
        <v>14803824</v>
      </c>
      <c r="H15" s="90">
        <v>66564568</v>
      </c>
    </row>
    <row r="16" spans="1:8" s="16" customFormat="1" ht="62" x14ac:dyDescent="0.35">
      <c r="A16" s="41" t="s">
        <v>750</v>
      </c>
      <c r="B16" s="434"/>
      <c r="G16" s="439"/>
    </row>
    <row r="17" spans="1:8" ht="16" thickBot="1" x14ac:dyDescent="0.4">
      <c r="A17" s="44" t="s">
        <v>271</v>
      </c>
      <c r="B17" s="433">
        <f>SUM(C17:G17)</f>
        <v>252252876</v>
      </c>
      <c r="C17" s="59">
        <v>49155116</v>
      </c>
      <c r="D17" s="59">
        <v>49155116</v>
      </c>
      <c r="E17" s="59">
        <v>49155116</v>
      </c>
      <c r="F17" s="59">
        <v>49155116</v>
      </c>
      <c r="G17" s="96">
        <v>55632412</v>
      </c>
      <c r="H17" s="59">
        <v>252252876</v>
      </c>
    </row>
    <row r="18" spans="1:8" ht="31" x14ac:dyDescent="0.35">
      <c r="A18" s="34" t="s">
        <v>751</v>
      </c>
      <c r="B18" s="142">
        <f t="shared" si="0"/>
        <v>108383811</v>
      </c>
      <c r="C18" s="90">
        <v>21069868</v>
      </c>
      <c r="D18" s="90">
        <v>21069868</v>
      </c>
      <c r="E18" s="90">
        <v>21069868</v>
      </c>
      <c r="F18" s="90">
        <v>21069868</v>
      </c>
      <c r="G18" s="92">
        <v>24104339</v>
      </c>
      <c r="H18" s="90">
        <v>108383811</v>
      </c>
    </row>
    <row r="19" spans="1:8" s="16" customFormat="1" ht="46.5" x14ac:dyDescent="0.35">
      <c r="A19" s="35" t="s">
        <v>747</v>
      </c>
      <c r="B19" s="431">
        <f t="shared" si="0"/>
        <v>22500000</v>
      </c>
      <c r="C19" s="57">
        <v>4500000</v>
      </c>
      <c r="D19" s="57">
        <v>4500000</v>
      </c>
      <c r="E19" s="57">
        <v>4500000</v>
      </c>
      <c r="F19" s="57">
        <v>4500000</v>
      </c>
      <c r="G19" s="94">
        <v>4500000</v>
      </c>
      <c r="H19" s="57">
        <v>22500000</v>
      </c>
    </row>
    <row r="20" spans="1:8" ht="31" x14ac:dyDescent="0.35">
      <c r="A20" s="424" t="s">
        <v>752</v>
      </c>
      <c r="B20" s="435">
        <f>SUM(C20:G20)</f>
        <v>1199084365</v>
      </c>
      <c r="C20" s="57">
        <v>235016873</v>
      </c>
      <c r="D20" s="57">
        <v>235016873</v>
      </c>
      <c r="E20" s="57">
        <v>235016873</v>
      </c>
      <c r="F20" s="57">
        <v>235016873</v>
      </c>
      <c r="G20" s="94">
        <v>259016873</v>
      </c>
      <c r="H20" s="109">
        <v>1199084365</v>
      </c>
    </row>
    <row r="21" spans="1:8" ht="46.5" x14ac:dyDescent="0.35">
      <c r="A21" s="289" t="s">
        <v>670</v>
      </c>
      <c r="B21" s="142"/>
      <c r="C21" s="90"/>
      <c r="D21" s="90"/>
      <c r="E21" s="90"/>
      <c r="F21" s="90"/>
      <c r="G21" s="92"/>
      <c r="H21" s="90"/>
    </row>
    <row r="22" spans="1:8" ht="16" thickBot="1" x14ac:dyDescent="0.4">
      <c r="A22" s="428" t="s">
        <v>669</v>
      </c>
      <c r="B22" s="142">
        <f>SUM(C22:G22)</f>
        <v>15766885</v>
      </c>
      <c r="C22" s="154">
        <v>3153377</v>
      </c>
      <c r="D22" s="154">
        <v>3153377</v>
      </c>
      <c r="E22" s="154">
        <v>3153377</v>
      </c>
      <c r="F22" s="154">
        <v>3153377</v>
      </c>
      <c r="G22" s="440">
        <v>3153377</v>
      </c>
      <c r="H22" s="154">
        <v>15766885</v>
      </c>
    </row>
    <row r="23" spans="1:8" x14ac:dyDescent="0.35">
      <c r="A23" s="838" t="s">
        <v>271</v>
      </c>
      <c r="B23" s="200">
        <f>B3+B5+B9+B15+B17+B18+B19+B20+B14+B22</f>
        <v>2175410400</v>
      </c>
      <c r="H23" s="441">
        <v>2175410400</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59999389629810485"/>
  </sheetPr>
  <dimension ref="A1:L17"/>
  <sheetViews>
    <sheetView zoomScale="80" zoomScaleNormal="80" workbookViewId="0">
      <pane xSplit="2" ySplit="2" topLeftCell="C3" activePane="bottomRight" state="frozen"/>
      <selection activeCell="A8" sqref="A8:XFD8"/>
      <selection pane="topRight" activeCell="A8" sqref="A8:XFD8"/>
      <selection pane="bottomLeft" activeCell="A8" sqref="A8:XFD8"/>
      <selection pane="bottomRight" activeCell="A16" sqref="A16"/>
    </sheetView>
  </sheetViews>
  <sheetFormatPr baseColWidth="10" defaultColWidth="0" defaultRowHeight="15.5" zeroHeight="1" x14ac:dyDescent="0.35"/>
  <cols>
    <col min="1" max="1" width="50.6640625" style="39" customWidth="1"/>
    <col min="2" max="2" width="15.08203125" style="134" customWidth="1"/>
    <col min="3" max="3" width="12.4140625" customWidth="1"/>
    <col min="4" max="7" width="12.4140625" style="25" customWidth="1"/>
    <col min="8" max="8" width="14.58203125" style="25" customWidth="1"/>
    <col min="9" max="12" width="0" hidden="1" customWidth="1"/>
    <col min="13" max="16384" width="10.6640625" hidden="1"/>
  </cols>
  <sheetData>
    <row r="1" spans="1:8" x14ac:dyDescent="0.35">
      <c r="A1" s="84"/>
      <c r="B1" s="201"/>
      <c r="C1" s="967" t="s">
        <v>268</v>
      </c>
      <c r="D1" s="967"/>
      <c r="E1" s="967"/>
      <c r="F1" s="967"/>
      <c r="G1" s="967"/>
      <c r="H1" s="23"/>
    </row>
    <row r="2" spans="1:8" s="4" customFormat="1" ht="27" customHeight="1" thickBot="1" x14ac:dyDescent="0.4">
      <c r="A2" s="44" t="s">
        <v>267</v>
      </c>
      <c r="B2" s="242" t="s">
        <v>334</v>
      </c>
      <c r="C2" s="241">
        <v>2023</v>
      </c>
      <c r="D2" s="241">
        <v>2024</v>
      </c>
      <c r="E2" s="241">
        <v>2025</v>
      </c>
      <c r="F2" s="241">
        <v>2026</v>
      </c>
      <c r="G2" s="245">
        <v>2027</v>
      </c>
      <c r="H2" s="235" t="s">
        <v>269</v>
      </c>
    </row>
    <row r="3" spans="1:8" s="15" customFormat="1" ht="34.75" customHeight="1" x14ac:dyDescent="0.35">
      <c r="A3" s="34" t="s">
        <v>345</v>
      </c>
      <c r="B3" s="287"/>
      <c r="C3" s="971" t="s">
        <v>330</v>
      </c>
      <c r="D3" s="971"/>
      <c r="E3" s="971"/>
      <c r="F3" s="971"/>
      <c r="G3" s="971"/>
      <c r="H3" s="912"/>
    </row>
    <row r="4" spans="1:8" x14ac:dyDescent="0.35">
      <c r="A4" s="111" t="s">
        <v>135</v>
      </c>
      <c r="B4" s="221"/>
      <c r="C4" s="1"/>
      <c r="D4" s="1"/>
      <c r="E4" s="1"/>
      <c r="F4" s="1"/>
      <c r="G4" s="135"/>
      <c r="H4" s="1"/>
    </row>
    <row r="5" spans="1:8" x14ac:dyDescent="0.35">
      <c r="A5" s="111" t="s">
        <v>136</v>
      </c>
      <c r="B5" s="221"/>
      <c r="G5" s="32"/>
    </row>
    <row r="6" spans="1:8" s="16" customFormat="1" ht="31" x14ac:dyDescent="0.35">
      <c r="A6" s="41" t="s">
        <v>288</v>
      </c>
      <c r="B6" s="221"/>
      <c r="D6" s="29"/>
      <c r="E6" s="29"/>
      <c r="F6" s="29"/>
      <c r="G6" s="33"/>
      <c r="H6" s="29"/>
    </row>
    <row r="7" spans="1:8" ht="31" x14ac:dyDescent="0.35">
      <c r="A7" s="22" t="s">
        <v>417</v>
      </c>
      <c r="B7" s="221"/>
      <c r="G7" s="32"/>
    </row>
    <row r="8" spans="1:8" s="16" customFormat="1" x14ac:dyDescent="0.35">
      <c r="A8" s="43" t="s">
        <v>242</v>
      </c>
      <c r="B8" s="221"/>
      <c r="C8" s="8"/>
      <c r="D8" s="30"/>
      <c r="E8" s="30"/>
      <c r="F8" s="30"/>
      <c r="G8" s="261"/>
      <c r="H8" s="30"/>
    </row>
    <row r="9" spans="1:8" x14ac:dyDescent="0.35">
      <c r="A9" s="111" t="s">
        <v>241</v>
      </c>
      <c r="B9" s="221"/>
      <c r="G9" s="32"/>
    </row>
    <row r="10" spans="1:8" x14ac:dyDescent="0.35">
      <c r="A10" s="111" t="s">
        <v>239</v>
      </c>
      <c r="B10" s="221"/>
      <c r="G10" s="32"/>
    </row>
    <row r="11" spans="1:8" s="16" customFormat="1" ht="31" x14ac:dyDescent="0.35">
      <c r="A11" s="41" t="s">
        <v>418</v>
      </c>
      <c r="B11" s="221"/>
      <c r="D11" s="29"/>
      <c r="E11" s="29"/>
      <c r="F11" s="29"/>
      <c r="G11" s="33"/>
      <c r="H11" s="29"/>
    </row>
    <row r="12" spans="1:8" x14ac:dyDescent="0.35">
      <c r="A12" s="34" t="s">
        <v>17</v>
      </c>
      <c r="B12" s="221"/>
      <c r="G12" s="32"/>
    </row>
    <row r="13" spans="1:8" s="16" customFormat="1" x14ac:dyDescent="0.35">
      <c r="A13" s="41" t="s">
        <v>18</v>
      </c>
      <c r="B13" s="221"/>
      <c r="D13" s="29"/>
      <c r="E13" s="29"/>
      <c r="F13" s="29"/>
      <c r="G13" s="33"/>
      <c r="H13" s="29"/>
    </row>
    <row r="14" spans="1:8" x14ac:dyDescent="0.35">
      <c r="A14" s="34" t="s">
        <v>19</v>
      </c>
      <c r="B14" s="221"/>
      <c r="G14" s="32"/>
    </row>
    <row r="15" spans="1:8" s="16" customFormat="1" x14ac:dyDescent="0.35">
      <c r="A15" s="41" t="s">
        <v>38</v>
      </c>
      <c r="B15" s="221"/>
      <c r="D15" s="29"/>
      <c r="E15" s="29"/>
      <c r="F15" s="29"/>
      <c r="G15" s="33"/>
      <c r="H15" s="29"/>
    </row>
    <row r="16" spans="1:8" ht="16" thickBot="1" x14ac:dyDescent="0.4">
      <c r="A16" s="837" t="s">
        <v>270</v>
      </c>
      <c r="B16" s="288">
        <f>SUM(C16:G16)</f>
        <v>1482852495</v>
      </c>
      <c r="C16" s="258">
        <v>296570499</v>
      </c>
      <c r="D16" s="255">
        <v>296570499</v>
      </c>
      <c r="E16" s="255">
        <v>296570499</v>
      </c>
      <c r="F16" s="255">
        <v>296570499</v>
      </c>
      <c r="G16" s="259">
        <v>296570499</v>
      </c>
      <c r="H16" s="260">
        <v>1482852495</v>
      </c>
    </row>
    <row r="17" spans="2:2" hidden="1" x14ac:dyDescent="0.35">
      <c r="B17" s="131"/>
    </row>
  </sheetData>
  <mergeCells count="2">
    <mergeCell ref="C1:G1"/>
    <mergeCell ref="C3:H3"/>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79998168889431442"/>
  </sheetPr>
  <dimension ref="A1:M8"/>
  <sheetViews>
    <sheetView zoomScale="80" zoomScaleNormal="80" workbookViewId="0">
      <selection activeCell="A8" sqref="A8"/>
    </sheetView>
  </sheetViews>
  <sheetFormatPr baseColWidth="10" defaultColWidth="0" defaultRowHeight="15.5" zeroHeight="1" x14ac:dyDescent="0.35"/>
  <cols>
    <col min="1" max="1" width="50.6640625" style="39" customWidth="1"/>
    <col min="2" max="2" width="13.83203125" style="202" customWidth="1"/>
    <col min="3" max="7" width="12.4140625" style="24" customWidth="1"/>
    <col min="8" max="8" width="14.08203125" style="24" customWidth="1"/>
    <col min="9" max="13" width="0" style="11" hidden="1" customWidth="1"/>
    <col min="14" max="16384" width="10.6640625" style="11" hidden="1"/>
  </cols>
  <sheetData>
    <row r="1" spans="1:8" customFormat="1" x14ac:dyDescent="0.35">
      <c r="A1" s="84"/>
      <c r="B1" s="201"/>
      <c r="C1" s="972" t="s">
        <v>268</v>
      </c>
      <c r="D1" s="972"/>
      <c r="E1" s="972"/>
      <c r="F1" s="972"/>
      <c r="G1" s="972"/>
      <c r="H1" s="55"/>
    </row>
    <row r="2" spans="1:8" customFormat="1" ht="27" customHeight="1" thickBot="1" x14ac:dyDescent="0.4">
      <c r="A2" s="44" t="s">
        <v>267</v>
      </c>
      <c r="B2" s="242" t="s">
        <v>334</v>
      </c>
      <c r="C2" s="241">
        <v>2023</v>
      </c>
      <c r="D2" s="241">
        <v>2024</v>
      </c>
      <c r="E2" s="241">
        <v>2025</v>
      </c>
      <c r="F2" s="241">
        <v>2026</v>
      </c>
      <c r="G2" s="241">
        <v>2027</v>
      </c>
      <c r="H2" s="58" t="s">
        <v>269</v>
      </c>
    </row>
    <row r="3" spans="1:8" s="18" customFormat="1" x14ac:dyDescent="0.35">
      <c r="A3" s="45" t="s">
        <v>104</v>
      </c>
      <c r="B3" s="227"/>
      <c r="C3" s="11"/>
      <c r="D3" s="11"/>
      <c r="E3" s="11"/>
      <c r="F3" s="11"/>
      <c r="G3" s="11"/>
      <c r="H3" s="228"/>
    </row>
    <row r="4" spans="1:8" s="18" customFormat="1" ht="77.5" x14ac:dyDescent="0.35">
      <c r="A4" s="166" t="s">
        <v>377</v>
      </c>
      <c r="B4" s="137">
        <f>SUM(C4:G4)</f>
        <v>1155880051.7</v>
      </c>
      <c r="C4" s="90">
        <v>231176010.34</v>
      </c>
      <c r="D4" s="90">
        <v>231176010.34</v>
      </c>
      <c r="E4" s="90">
        <v>231176010.34</v>
      </c>
      <c r="F4" s="90">
        <v>231176010.34</v>
      </c>
      <c r="G4" s="90">
        <v>231176010.34</v>
      </c>
      <c r="H4" s="408">
        <v>1155880051</v>
      </c>
    </row>
    <row r="5" spans="1:8" s="18" customFormat="1" x14ac:dyDescent="0.35">
      <c r="A5" s="114" t="s">
        <v>103</v>
      </c>
      <c r="B5" s="137">
        <f>SUM(C5:G5)</f>
        <v>36000000</v>
      </c>
      <c r="C5" s="124">
        <v>7200000</v>
      </c>
      <c r="D5" s="124">
        <v>7200000</v>
      </c>
      <c r="E5" s="124">
        <v>7200000</v>
      </c>
      <c r="F5" s="124">
        <v>7200000</v>
      </c>
      <c r="G5" s="124">
        <v>7200000</v>
      </c>
      <c r="H5" s="129">
        <v>36000000</v>
      </c>
    </row>
    <row r="6" spans="1:8" s="18" customFormat="1" ht="16" thickBot="1" x14ac:dyDescent="0.4">
      <c r="A6" s="34" t="s">
        <v>271</v>
      </c>
      <c r="B6" s="146">
        <f>SUM(B4:B5)</f>
        <v>1191880051.7</v>
      </c>
      <c r="C6" s="87">
        <v>238376010.34</v>
      </c>
      <c r="D6" s="87">
        <v>238376010.34</v>
      </c>
      <c r="E6" s="87">
        <v>238376010.34</v>
      </c>
      <c r="F6" s="87">
        <v>238376010.34</v>
      </c>
      <c r="G6" s="87">
        <v>238376010.34</v>
      </c>
      <c r="H6" s="205">
        <v>1191880051.7</v>
      </c>
    </row>
    <row r="7" spans="1:8" s="18" customFormat="1" ht="16" thickBot="1" x14ac:dyDescent="0.4">
      <c r="A7" s="286" t="s">
        <v>5</v>
      </c>
      <c r="B7" s="150">
        <f>SUM(C7:G7)</f>
        <v>43400000</v>
      </c>
      <c r="C7" s="203">
        <v>8680000</v>
      </c>
      <c r="D7" s="203">
        <v>8680000</v>
      </c>
      <c r="E7" s="203">
        <v>8680000</v>
      </c>
      <c r="F7" s="203">
        <v>8680000</v>
      </c>
      <c r="G7" s="203">
        <v>8680000</v>
      </c>
      <c r="H7" s="204">
        <v>43400000</v>
      </c>
    </row>
    <row r="8" spans="1:8" s="18" customFormat="1" x14ac:dyDescent="0.35">
      <c r="A8" s="836" t="s">
        <v>271</v>
      </c>
      <c r="B8" s="207">
        <f>B6+B7</f>
        <v>1235280051.7</v>
      </c>
      <c r="C8" s="206"/>
      <c r="D8" s="206"/>
      <c r="E8" s="206"/>
      <c r="F8" s="206"/>
      <c r="G8" s="206"/>
      <c r="H8" s="207">
        <f>H6+H7</f>
        <v>1235280051.7</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79998168889431442"/>
  </sheetPr>
  <dimension ref="A1:L26"/>
  <sheetViews>
    <sheetView zoomScale="80" zoomScaleNormal="80" workbookViewId="0">
      <pane xSplit="2" ySplit="2" topLeftCell="C15" activePane="bottomRight" state="frozen"/>
      <selection activeCell="A8" sqref="A8:XFD8"/>
      <selection pane="topRight" activeCell="A8" sqref="A8:XFD8"/>
      <selection pane="bottomLeft" activeCell="A8" sqref="A8:XFD8"/>
      <selection pane="bottomRight" activeCell="A26" sqref="A26"/>
    </sheetView>
  </sheetViews>
  <sheetFormatPr baseColWidth="10" defaultColWidth="0" defaultRowHeight="15.5" zeroHeight="1" x14ac:dyDescent="0.35"/>
  <cols>
    <col min="1" max="1" width="50.6640625" style="22" customWidth="1"/>
    <col min="2" max="2" width="15.83203125" style="138" customWidth="1"/>
    <col min="3" max="7" width="12.4140625" style="90" customWidth="1"/>
    <col min="8" max="8" width="13.6640625" style="91" customWidth="1"/>
    <col min="9" max="12" width="0" hidden="1" customWidth="1"/>
    <col min="13" max="16384" width="10.6640625" hidden="1"/>
  </cols>
  <sheetData>
    <row r="1" spans="1:8" s="12" customFormat="1" x14ac:dyDescent="0.35">
      <c r="A1" s="84"/>
      <c r="B1" s="99"/>
      <c r="C1" s="967" t="s">
        <v>268</v>
      </c>
      <c r="D1" s="967"/>
      <c r="E1" s="967"/>
      <c r="F1" s="967"/>
      <c r="G1" s="967"/>
      <c r="H1" s="51"/>
    </row>
    <row r="2" spans="1:8" s="20" customFormat="1" ht="27" customHeight="1" thickBot="1" x14ac:dyDescent="0.4">
      <c r="A2" s="44" t="s">
        <v>267</v>
      </c>
      <c r="B2" s="238" t="s">
        <v>334</v>
      </c>
      <c r="C2" s="241">
        <v>2023</v>
      </c>
      <c r="D2" s="241">
        <v>2024</v>
      </c>
      <c r="E2" s="241">
        <v>2025</v>
      </c>
      <c r="F2" s="241">
        <v>2026</v>
      </c>
      <c r="G2" s="241">
        <v>2027</v>
      </c>
      <c r="H2" s="58" t="s">
        <v>269</v>
      </c>
    </row>
    <row r="3" spans="1:8" s="401" customFormat="1" x14ac:dyDescent="0.35">
      <c r="A3" s="402" t="s">
        <v>638</v>
      </c>
      <c r="B3" s="403">
        <f>SUM(C3:G3)</f>
        <v>40999946</v>
      </c>
      <c r="C3" s="404">
        <v>6660662</v>
      </c>
      <c r="D3" s="404">
        <v>7353817</v>
      </c>
      <c r="E3" s="404">
        <v>8119616</v>
      </c>
      <c r="F3" s="404">
        <v>8965573</v>
      </c>
      <c r="G3" s="405">
        <v>9900278</v>
      </c>
      <c r="H3" s="404">
        <v>40999948</v>
      </c>
    </row>
    <row r="4" spans="1:8" ht="31" x14ac:dyDescent="0.35">
      <c r="A4" s="34" t="s">
        <v>378</v>
      </c>
      <c r="B4" s="137"/>
    </row>
    <row r="5" spans="1:8" x14ac:dyDescent="0.35">
      <c r="A5" s="111" t="s">
        <v>379</v>
      </c>
      <c r="B5" s="137">
        <f t="shared" ref="B5:B14" si="0">SUM(C5:G5)</f>
        <v>142183849.5</v>
      </c>
      <c r="C5" s="90">
        <v>28436769.899999999</v>
      </c>
      <c r="D5" s="90">
        <v>28436769.899999999</v>
      </c>
      <c r="E5" s="90">
        <v>28436769.899999999</v>
      </c>
      <c r="F5" s="90">
        <v>28436769.899999999</v>
      </c>
      <c r="G5" s="90">
        <v>28436769.899999999</v>
      </c>
      <c r="H5" s="91">
        <v>142183849.5</v>
      </c>
    </row>
    <row r="6" spans="1:8" s="16" customFormat="1" x14ac:dyDescent="0.35">
      <c r="A6" s="111" t="s">
        <v>380</v>
      </c>
      <c r="B6" s="137">
        <f t="shared" si="0"/>
        <v>8065471.5</v>
      </c>
      <c r="C6" s="90">
        <v>1613094.3</v>
      </c>
      <c r="D6" s="90">
        <v>1613094.3</v>
      </c>
      <c r="E6" s="90">
        <v>1613094.3</v>
      </c>
      <c r="F6" s="90">
        <v>1613094.3</v>
      </c>
      <c r="G6" s="90">
        <v>1613094.3</v>
      </c>
      <c r="H6" s="91">
        <v>8065471.5</v>
      </c>
    </row>
    <row r="7" spans="1:8" x14ac:dyDescent="0.35">
      <c r="A7" s="111" t="s">
        <v>99</v>
      </c>
      <c r="B7" s="137">
        <f t="shared" si="0"/>
        <v>9929600</v>
      </c>
      <c r="C7" s="90">
        <v>1985920</v>
      </c>
      <c r="D7" s="90">
        <v>1985920</v>
      </c>
      <c r="E7" s="90">
        <v>1985920</v>
      </c>
      <c r="F7" s="90">
        <v>1985920</v>
      </c>
      <c r="G7" s="90">
        <v>1985920</v>
      </c>
      <c r="H7" s="91">
        <v>9929600</v>
      </c>
    </row>
    <row r="8" spans="1:8" x14ac:dyDescent="0.35">
      <c r="A8" s="111" t="s">
        <v>639</v>
      </c>
      <c r="B8" s="137">
        <f>SUM(C8:G8)</f>
        <v>11746688.25</v>
      </c>
      <c r="C8" s="90">
        <v>2349337.65</v>
      </c>
      <c r="D8" s="90">
        <v>2349337.65</v>
      </c>
      <c r="E8" s="90">
        <v>2349337.65</v>
      </c>
      <c r="F8" s="90">
        <v>2349337.65</v>
      </c>
      <c r="G8" s="90">
        <v>2349337.65</v>
      </c>
      <c r="H8" s="91">
        <v>11746688</v>
      </c>
    </row>
    <row r="9" spans="1:8" s="16" customFormat="1" ht="16" thickBot="1" x14ac:dyDescent="0.4">
      <c r="A9" s="44" t="s">
        <v>270</v>
      </c>
      <c r="B9" s="146">
        <f>SUM(B5:B8)</f>
        <v>171925609.25</v>
      </c>
      <c r="C9" s="89">
        <v>34385117</v>
      </c>
      <c r="D9" s="89">
        <v>34385117</v>
      </c>
      <c r="E9" s="89">
        <v>34385117</v>
      </c>
      <c r="F9" s="89">
        <v>34385117</v>
      </c>
      <c r="G9" s="89">
        <v>34385117</v>
      </c>
      <c r="H9" s="130">
        <v>171925589</v>
      </c>
    </row>
    <row r="10" spans="1:8" ht="31" x14ac:dyDescent="0.35">
      <c r="A10" s="34" t="s">
        <v>640</v>
      </c>
      <c r="B10" s="137">
        <f t="shared" si="0"/>
        <v>143377881</v>
      </c>
      <c r="C10" s="90">
        <v>27874793</v>
      </c>
      <c r="D10" s="90">
        <v>28875772</v>
      </c>
      <c r="E10" s="90">
        <v>28875772</v>
      </c>
      <c r="F10" s="90">
        <v>28875772</v>
      </c>
      <c r="G10" s="90">
        <v>28875772</v>
      </c>
      <c r="H10" s="91">
        <v>143377883</v>
      </c>
    </row>
    <row r="11" spans="1:8" s="16" customFormat="1" x14ac:dyDescent="0.35">
      <c r="A11" s="43" t="s">
        <v>381</v>
      </c>
      <c r="B11" s="137"/>
      <c r="C11" s="8"/>
      <c r="D11" s="8"/>
      <c r="E11" s="8"/>
      <c r="F11" s="8"/>
      <c r="G11" s="8"/>
      <c r="H11" s="118"/>
    </row>
    <row r="12" spans="1:8" x14ac:dyDescent="0.35">
      <c r="A12" s="111" t="s">
        <v>382</v>
      </c>
      <c r="B12" s="137">
        <f t="shared" si="0"/>
        <v>127599912.84999999</v>
      </c>
      <c r="C12" s="90">
        <v>25519982.57</v>
      </c>
      <c r="D12" s="90">
        <v>25519982.57</v>
      </c>
      <c r="E12" s="90">
        <v>25519982.57</v>
      </c>
      <c r="F12" s="90">
        <v>25519982.57</v>
      </c>
      <c r="G12" s="90">
        <v>25519982.57</v>
      </c>
      <c r="H12" s="91">
        <v>127599912.84999999</v>
      </c>
    </row>
    <row r="13" spans="1:8" x14ac:dyDescent="0.35">
      <c r="A13" s="111" t="s">
        <v>98</v>
      </c>
      <c r="B13" s="137">
        <f t="shared" si="0"/>
        <v>43218000</v>
      </c>
      <c r="C13" s="90">
        <v>8643600</v>
      </c>
      <c r="D13" s="90">
        <v>8643600</v>
      </c>
      <c r="E13" s="90">
        <v>8643600</v>
      </c>
      <c r="F13" s="90">
        <v>8643600</v>
      </c>
      <c r="G13" s="90">
        <v>8643600</v>
      </c>
      <c r="H13" s="91">
        <v>43218000</v>
      </c>
    </row>
    <row r="14" spans="1:8" s="16" customFormat="1" x14ac:dyDescent="0.35">
      <c r="A14" s="114" t="s">
        <v>99</v>
      </c>
      <c r="B14" s="137">
        <f t="shared" si="0"/>
        <v>2940000</v>
      </c>
      <c r="C14" s="121">
        <v>588000</v>
      </c>
      <c r="D14" s="121">
        <v>588000</v>
      </c>
      <c r="E14" s="121">
        <v>588000</v>
      </c>
      <c r="F14" s="121">
        <v>588000</v>
      </c>
      <c r="G14" s="121">
        <v>588000</v>
      </c>
      <c r="H14" s="129">
        <v>2940000</v>
      </c>
    </row>
    <row r="15" spans="1:8" ht="16" thickBot="1" x14ac:dyDescent="0.4">
      <c r="A15" s="44" t="s">
        <v>270</v>
      </c>
      <c r="B15" s="146">
        <f>SUM(B12:B14)</f>
        <v>173757912.84999999</v>
      </c>
      <c r="C15" s="89">
        <v>34751582.57</v>
      </c>
      <c r="D15" s="89">
        <v>34751582.57</v>
      </c>
      <c r="E15" s="89">
        <v>34751582.57</v>
      </c>
      <c r="F15" s="89">
        <v>34751582.57</v>
      </c>
      <c r="G15" s="89">
        <v>34751582.57</v>
      </c>
      <c r="H15" s="130">
        <v>173757912.84999999</v>
      </c>
    </row>
    <row r="16" spans="1:8" s="16" customFormat="1" ht="31" x14ac:dyDescent="0.35">
      <c r="A16" s="400" t="s">
        <v>641</v>
      </c>
      <c r="B16" s="137">
        <f>SUM(C16:G16)</f>
        <v>34359000</v>
      </c>
      <c r="C16" s="90">
        <v>6871800</v>
      </c>
      <c r="D16" s="90">
        <v>6871800</v>
      </c>
      <c r="E16" s="90">
        <v>6871800</v>
      </c>
      <c r="F16" s="90">
        <v>6871800</v>
      </c>
      <c r="G16" s="90">
        <v>6871800</v>
      </c>
      <c r="H16" s="91">
        <v>34359000</v>
      </c>
    </row>
    <row r="17" spans="1:8" x14ac:dyDescent="0.35">
      <c r="A17" s="36" t="s">
        <v>642</v>
      </c>
      <c r="B17" s="257">
        <f>SUM(C17:G17)</f>
        <v>3060000</v>
      </c>
      <c r="C17" s="124">
        <v>612000</v>
      </c>
      <c r="D17" s="124">
        <v>612000</v>
      </c>
      <c r="E17" s="124">
        <v>612000</v>
      </c>
      <c r="F17" s="124">
        <v>612000</v>
      </c>
      <c r="G17" s="124">
        <v>612000</v>
      </c>
      <c r="H17" s="129">
        <v>3060000</v>
      </c>
    </row>
    <row r="18" spans="1:8" ht="16" thickBot="1" x14ac:dyDescent="0.4">
      <c r="A18" s="37" t="s">
        <v>271</v>
      </c>
      <c r="B18" s="150">
        <f>SUM(C18:G18)</f>
        <v>37419000</v>
      </c>
      <c r="C18" s="154">
        <v>7483800</v>
      </c>
      <c r="D18" s="154">
        <v>7483800</v>
      </c>
      <c r="E18" s="154">
        <v>7483800</v>
      </c>
      <c r="F18" s="154">
        <v>7483800</v>
      </c>
      <c r="G18" s="154">
        <v>7483800</v>
      </c>
      <c r="H18" s="168">
        <v>37419000</v>
      </c>
    </row>
    <row r="19" spans="1:8" x14ac:dyDescent="0.35">
      <c r="A19" s="36" t="s">
        <v>36</v>
      </c>
      <c r="B19" s="137">
        <f>SUM(C19:G19)</f>
        <v>109747600</v>
      </c>
      <c r="C19" s="90">
        <v>21949520</v>
      </c>
      <c r="D19" s="90">
        <v>21949520</v>
      </c>
      <c r="E19" s="90">
        <v>21949520</v>
      </c>
      <c r="F19" s="90">
        <v>21949520</v>
      </c>
      <c r="G19" s="90">
        <v>21949520</v>
      </c>
      <c r="H19" s="91">
        <v>109747600</v>
      </c>
    </row>
    <row r="20" spans="1:8" s="16" customFormat="1" ht="29.4" customHeight="1" x14ac:dyDescent="0.35">
      <c r="A20" s="41" t="s">
        <v>383</v>
      </c>
      <c r="B20" s="160">
        <f>SUM(C20:G20)</f>
        <v>29564650</v>
      </c>
      <c r="C20" s="57">
        <v>4366650</v>
      </c>
      <c r="D20" s="57">
        <v>4837500</v>
      </c>
      <c r="E20" s="57">
        <v>6224250</v>
      </c>
      <c r="F20" s="57">
        <v>7535750</v>
      </c>
      <c r="G20" s="57">
        <v>6600500</v>
      </c>
      <c r="H20" s="93">
        <v>29564650</v>
      </c>
    </row>
    <row r="21" spans="1:8" ht="31" x14ac:dyDescent="0.35">
      <c r="A21" s="291" t="s">
        <v>387</v>
      </c>
      <c r="B21" s="137"/>
    </row>
    <row r="22" spans="1:8" x14ac:dyDescent="0.35">
      <c r="A22" s="111" t="s">
        <v>384</v>
      </c>
      <c r="B22" s="137">
        <f>SUM(C22:G22)</f>
        <v>13253040</v>
      </c>
      <c r="C22" s="90">
        <v>2650608</v>
      </c>
      <c r="D22" s="90">
        <v>2650608</v>
      </c>
      <c r="E22" s="90">
        <v>2650608</v>
      </c>
      <c r="F22" s="90">
        <v>2650608</v>
      </c>
      <c r="G22" s="90">
        <v>2650608</v>
      </c>
      <c r="H22" s="91">
        <v>13253040</v>
      </c>
    </row>
    <row r="23" spans="1:8" x14ac:dyDescent="0.35">
      <c r="A23" s="111" t="s">
        <v>385</v>
      </c>
      <c r="B23" s="137">
        <f>SUM(C23:G23)</f>
        <v>22548540</v>
      </c>
      <c r="C23" s="90">
        <v>4509708</v>
      </c>
      <c r="D23" s="90">
        <v>4509708</v>
      </c>
      <c r="E23" s="90">
        <v>4509708</v>
      </c>
      <c r="F23" s="90">
        <v>4509708</v>
      </c>
      <c r="G23" s="90">
        <v>4509708</v>
      </c>
      <c r="H23" s="91">
        <v>22548540</v>
      </c>
    </row>
    <row r="24" spans="1:8" x14ac:dyDescent="0.35">
      <c r="A24" s="111" t="s">
        <v>386</v>
      </c>
      <c r="B24" s="137">
        <f>SUM(C24:G24)</f>
        <v>283995500</v>
      </c>
      <c r="C24" s="90">
        <v>56799100</v>
      </c>
      <c r="D24" s="90">
        <v>56799100</v>
      </c>
      <c r="E24" s="90">
        <v>56799100</v>
      </c>
      <c r="F24" s="90">
        <v>56799100</v>
      </c>
      <c r="G24" s="90">
        <v>56799100</v>
      </c>
      <c r="H24" s="91">
        <v>283995500</v>
      </c>
    </row>
    <row r="25" spans="1:8" ht="16" thickBot="1" x14ac:dyDescent="0.4">
      <c r="A25" s="44" t="s">
        <v>271</v>
      </c>
      <c r="B25" s="158">
        <f>SUM(B22:B24)</f>
        <v>319797080</v>
      </c>
      <c r="C25" s="89">
        <v>60435542</v>
      </c>
      <c r="D25" s="89">
        <v>60435542</v>
      </c>
      <c r="E25" s="89">
        <v>60435542</v>
      </c>
      <c r="F25" s="89">
        <v>60435542</v>
      </c>
      <c r="G25" s="89">
        <v>60435542</v>
      </c>
      <c r="H25" s="130">
        <v>302177710</v>
      </c>
    </row>
    <row r="26" spans="1:8" s="16" customFormat="1" x14ac:dyDescent="0.35">
      <c r="A26" s="835" t="s">
        <v>270</v>
      </c>
      <c r="B26" s="189">
        <f>SUM(B3+B9+B10+B15+B18+B19+B20+B25)</f>
        <v>1026589679.1</v>
      </c>
      <c r="C26" s="15"/>
      <c r="D26" s="15"/>
      <c r="E26" s="15"/>
      <c r="F26" s="15"/>
      <c r="G26" s="15"/>
      <c r="H26" s="185">
        <v>1026589664</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59999389629810485"/>
  </sheetPr>
  <dimension ref="A1:H27"/>
  <sheetViews>
    <sheetView topLeftCell="A19" zoomScale="80" zoomScaleNormal="80" workbookViewId="0">
      <selection activeCell="D6" sqref="D6"/>
    </sheetView>
  </sheetViews>
  <sheetFormatPr baseColWidth="10" defaultColWidth="0" defaultRowHeight="15.5" zeroHeight="1" x14ac:dyDescent="0.35"/>
  <cols>
    <col min="1" max="1" width="57.58203125" style="39" customWidth="1"/>
    <col min="2" max="2" width="12.4140625" style="131" customWidth="1"/>
    <col min="3" max="3" width="12.4140625" customWidth="1"/>
    <col min="4" max="6" width="12.4140625" style="52" customWidth="1"/>
    <col min="7" max="7" width="12.4140625" style="226" customWidth="1"/>
    <col min="8" max="8" width="12.4140625" style="52" customWidth="1"/>
    <col min="9" max="16384" width="12.4140625" hidden="1"/>
  </cols>
  <sheetData>
    <row r="1" spans="1:8" s="23" customFormat="1" x14ac:dyDescent="0.35">
      <c r="A1" s="346"/>
      <c r="B1" s="99"/>
      <c r="C1" s="973" t="s">
        <v>268</v>
      </c>
      <c r="D1" s="973"/>
      <c r="E1" s="973"/>
      <c r="F1" s="973"/>
      <c r="G1" s="973"/>
      <c r="H1" s="51"/>
    </row>
    <row r="2" spans="1:8" s="340" customFormat="1" ht="27" customHeight="1" thickBot="1" x14ac:dyDescent="0.4">
      <c r="A2" s="44" t="s">
        <v>267</v>
      </c>
      <c r="B2" s="242" t="s">
        <v>334</v>
      </c>
      <c r="C2" s="241">
        <v>2023</v>
      </c>
      <c r="D2" s="241">
        <v>2024</v>
      </c>
      <c r="E2" s="241">
        <v>2025</v>
      </c>
      <c r="F2" s="241">
        <v>2026</v>
      </c>
      <c r="G2" s="245">
        <v>2027</v>
      </c>
      <c r="H2" s="335" t="s">
        <v>269</v>
      </c>
    </row>
    <row r="3" spans="1:8" s="344" customFormat="1" ht="37.5" customHeight="1" thickBot="1" x14ac:dyDescent="0.4">
      <c r="A3" s="347" t="s">
        <v>509</v>
      </c>
      <c r="B3" s="341">
        <f>SUM(C3:G3)</f>
        <v>995000000</v>
      </c>
      <c r="C3" s="342">
        <v>202125000</v>
      </c>
      <c r="D3" s="342">
        <v>202125000</v>
      </c>
      <c r="E3" s="342">
        <v>202125000</v>
      </c>
      <c r="F3" s="342">
        <v>202125000</v>
      </c>
      <c r="G3" s="343">
        <v>186500000</v>
      </c>
      <c r="H3" s="342">
        <v>995000000</v>
      </c>
    </row>
    <row r="4" spans="1:8" s="23" customFormat="1" ht="22.5" customHeight="1" x14ac:dyDescent="0.35">
      <c r="A4" s="348" t="s">
        <v>465</v>
      </c>
      <c r="B4" s="338"/>
      <c r="C4" s="121"/>
      <c r="D4" s="121"/>
      <c r="E4" s="121"/>
      <c r="F4" s="121"/>
      <c r="G4" s="159"/>
      <c r="H4" s="98"/>
    </row>
    <row r="5" spans="1:8" s="23" customFormat="1" ht="22.5" customHeight="1" x14ac:dyDescent="0.35">
      <c r="A5" s="348" t="s">
        <v>466</v>
      </c>
      <c r="B5" s="339"/>
      <c r="C5" s="121"/>
      <c r="D5" s="60"/>
      <c r="E5" s="121"/>
      <c r="F5" s="121"/>
      <c r="G5" s="159"/>
      <c r="H5" s="163"/>
    </row>
    <row r="6" spans="1:8" s="23" customFormat="1" ht="22.5" customHeight="1" x14ac:dyDescent="0.35">
      <c r="A6" s="348" t="s">
        <v>467</v>
      </c>
      <c r="B6" s="339"/>
      <c r="C6" s="121"/>
      <c r="D6" s="60"/>
      <c r="E6" s="121"/>
      <c r="F6" s="60"/>
      <c r="G6" s="159"/>
      <c r="H6" s="163"/>
    </row>
    <row r="7" spans="1:8" s="23" customFormat="1" ht="22.5" customHeight="1" x14ac:dyDescent="0.35">
      <c r="A7" s="348" t="s">
        <v>468</v>
      </c>
      <c r="B7" s="339"/>
      <c r="C7" s="121"/>
      <c r="D7" s="60"/>
      <c r="E7" s="121"/>
      <c r="F7" s="60"/>
      <c r="G7" s="159"/>
      <c r="H7" s="163"/>
    </row>
    <row r="8" spans="1:8" s="23" customFormat="1" ht="22.5" customHeight="1" x14ac:dyDescent="0.35">
      <c r="A8" s="348" t="s">
        <v>469</v>
      </c>
      <c r="B8" s="339"/>
      <c r="C8" s="121"/>
      <c r="D8" s="60"/>
      <c r="E8" s="121"/>
      <c r="F8" s="60"/>
      <c r="G8" s="159"/>
      <c r="H8" s="163"/>
    </row>
    <row r="9" spans="1:8" s="23" customFormat="1" ht="29.5" customHeight="1" x14ac:dyDescent="0.35">
      <c r="A9" s="348" t="s">
        <v>470</v>
      </c>
      <c r="B9" s="339"/>
      <c r="C9" s="121"/>
      <c r="D9" s="60"/>
      <c r="E9" s="60"/>
      <c r="F9" s="60"/>
      <c r="G9" s="159"/>
      <c r="H9" s="163"/>
    </row>
    <row r="10" spans="1:8" s="23" customFormat="1" ht="41.5" customHeight="1" x14ac:dyDescent="0.35">
      <c r="A10" s="348" t="s">
        <v>471</v>
      </c>
      <c r="B10" s="339"/>
      <c r="C10" s="121"/>
      <c r="D10" s="60"/>
      <c r="E10" s="121"/>
      <c r="F10" s="60"/>
      <c r="G10" s="159"/>
      <c r="H10" s="163"/>
    </row>
    <row r="11" spans="1:8" s="23" customFormat="1" ht="35" customHeight="1" x14ac:dyDescent="0.35">
      <c r="A11" s="348" t="s">
        <v>472</v>
      </c>
      <c r="B11" s="339"/>
      <c r="C11" s="121"/>
      <c r="D11" s="60"/>
      <c r="E11" s="121"/>
      <c r="F11" s="60"/>
      <c r="G11" s="159"/>
      <c r="H11" s="163"/>
    </row>
    <row r="12" spans="1:8" s="23" customFormat="1" ht="35" customHeight="1" x14ac:dyDescent="0.35">
      <c r="A12" s="348" t="s">
        <v>473</v>
      </c>
      <c r="B12" s="339"/>
      <c r="C12" s="121"/>
      <c r="D12" s="60"/>
      <c r="E12" s="121"/>
      <c r="F12" s="60"/>
      <c r="G12" s="159"/>
      <c r="H12" s="163"/>
    </row>
    <row r="13" spans="1:8" s="23" customFormat="1" ht="37" customHeight="1" x14ac:dyDescent="0.35">
      <c r="A13" s="348" t="s">
        <v>474</v>
      </c>
      <c r="B13" s="339"/>
      <c r="C13" s="121"/>
      <c r="D13" s="60"/>
      <c r="E13" s="121"/>
      <c r="F13" s="60"/>
      <c r="G13" s="159"/>
      <c r="H13" s="163"/>
    </row>
    <row r="14" spans="1:8" s="23" customFormat="1" ht="36" customHeight="1" x14ac:dyDescent="0.35">
      <c r="A14" s="348" t="s">
        <v>475</v>
      </c>
      <c r="B14" s="339"/>
      <c r="C14" s="121"/>
      <c r="D14" s="60"/>
      <c r="E14" s="121"/>
      <c r="F14" s="60"/>
      <c r="G14" s="159"/>
      <c r="H14" s="163"/>
    </row>
    <row r="15" spans="1:8" s="23" customFormat="1" ht="43.5" customHeight="1" x14ac:dyDescent="0.35">
      <c r="A15" s="348" t="s">
        <v>485</v>
      </c>
      <c r="B15" s="339"/>
      <c r="C15" s="121"/>
      <c r="D15" s="60"/>
      <c r="E15" s="121"/>
      <c r="F15" s="60"/>
      <c r="G15" s="159"/>
      <c r="H15" s="163"/>
    </row>
    <row r="16" spans="1:8" s="23" customFormat="1" ht="34" customHeight="1" x14ac:dyDescent="0.35">
      <c r="A16" s="348" t="s">
        <v>476</v>
      </c>
      <c r="B16" s="339"/>
      <c r="C16" s="121"/>
      <c r="D16" s="60"/>
      <c r="E16" s="121"/>
      <c r="F16" s="60"/>
      <c r="G16" s="159"/>
      <c r="H16" s="163"/>
    </row>
    <row r="17" spans="1:8" s="23" customFormat="1" ht="37" customHeight="1" x14ac:dyDescent="0.35">
      <c r="A17" s="348" t="s">
        <v>477</v>
      </c>
      <c r="B17" s="339"/>
      <c r="C17" s="121"/>
      <c r="D17" s="60"/>
      <c r="E17" s="121"/>
      <c r="F17" s="60"/>
      <c r="G17" s="159"/>
      <c r="H17" s="163"/>
    </row>
    <row r="18" spans="1:8" s="23" customFormat="1" ht="32.5" customHeight="1" x14ac:dyDescent="0.35">
      <c r="A18" s="348" t="s">
        <v>478</v>
      </c>
      <c r="B18" s="339"/>
      <c r="C18" s="121"/>
      <c r="D18" s="60"/>
      <c r="E18" s="121"/>
      <c r="F18" s="60"/>
      <c r="G18" s="159"/>
      <c r="H18" s="163"/>
    </row>
    <row r="19" spans="1:8" s="23" customFormat="1" ht="47.5" customHeight="1" x14ac:dyDescent="0.35">
      <c r="A19" s="348" t="s">
        <v>479</v>
      </c>
      <c r="B19" s="339"/>
      <c r="C19" s="121"/>
      <c r="D19" s="60"/>
      <c r="E19" s="121"/>
      <c r="F19" s="60"/>
      <c r="G19" s="159"/>
      <c r="H19" s="163"/>
    </row>
    <row r="20" spans="1:8" s="23" customFormat="1" ht="36" customHeight="1" x14ac:dyDescent="0.35">
      <c r="A20" s="348" t="s">
        <v>480</v>
      </c>
      <c r="B20" s="339"/>
      <c r="C20" s="121"/>
      <c r="D20" s="60"/>
      <c r="E20" s="121"/>
      <c r="F20" s="60"/>
      <c r="G20" s="159"/>
      <c r="H20" s="163"/>
    </row>
    <row r="21" spans="1:8" s="23" customFormat="1" ht="37.5" customHeight="1" x14ac:dyDescent="0.35">
      <c r="A21" s="348" t="s">
        <v>481</v>
      </c>
      <c r="B21" s="339"/>
      <c r="C21" s="121"/>
      <c r="D21" s="60"/>
      <c r="E21" s="121"/>
      <c r="F21" s="60"/>
      <c r="G21" s="159"/>
      <c r="H21" s="163"/>
    </row>
    <row r="22" spans="1:8" s="23" customFormat="1" ht="38.5" customHeight="1" x14ac:dyDescent="0.35">
      <c r="A22" s="348" t="s">
        <v>482</v>
      </c>
      <c r="B22" s="339"/>
      <c r="C22" s="121"/>
      <c r="D22" s="60"/>
      <c r="E22" s="121"/>
      <c r="F22" s="60"/>
      <c r="G22" s="159"/>
      <c r="H22" s="163"/>
    </row>
    <row r="23" spans="1:8" s="23" customFormat="1" ht="37" customHeight="1" x14ac:dyDescent="0.35">
      <c r="A23" s="348" t="s">
        <v>483</v>
      </c>
      <c r="B23" s="339"/>
      <c r="C23" s="121"/>
      <c r="D23" s="60"/>
      <c r="E23" s="60"/>
      <c r="F23" s="60"/>
      <c r="G23" s="159"/>
      <c r="H23" s="163"/>
    </row>
    <row r="24" spans="1:8" s="352" customFormat="1" ht="22.5" customHeight="1" thickBot="1" x14ac:dyDescent="0.4">
      <c r="A24" s="350" t="s">
        <v>484</v>
      </c>
      <c r="B24" s="351"/>
      <c r="C24" s="151"/>
      <c r="D24" s="103"/>
      <c r="E24" s="151"/>
      <c r="F24" s="151"/>
      <c r="G24" s="336"/>
      <c r="H24" s="104"/>
    </row>
    <row r="25" spans="1:8" s="208" customFormat="1" ht="16" thickBot="1" x14ac:dyDescent="0.4">
      <c r="A25" s="841" t="s">
        <v>270</v>
      </c>
      <c r="B25" s="210">
        <f>B3</f>
        <v>995000000</v>
      </c>
      <c r="G25" s="337"/>
      <c r="H25" s="349">
        <f>H3</f>
        <v>995000000</v>
      </c>
    </row>
    <row r="26" spans="1:8" hidden="1" x14ac:dyDescent="0.35">
      <c r="B26" s="345"/>
    </row>
    <row r="27" spans="1:8" hidden="1" x14ac:dyDescent="0.35">
      <c r="E27" s="52">
        <v>2500000</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H36"/>
  <sheetViews>
    <sheetView zoomScale="80" zoomScaleNormal="80" workbookViewId="0">
      <pane xSplit="2" ySplit="2" topLeftCell="C3" activePane="bottomRight" state="frozen"/>
      <selection activeCell="A8" sqref="A8:XFD8"/>
      <selection pane="topRight" activeCell="A8" sqref="A8:XFD8"/>
      <selection pane="bottomLeft" activeCell="A8" sqref="A8:XFD8"/>
      <selection pane="bottomRight" activeCell="H13" sqref="H13"/>
    </sheetView>
  </sheetViews>
  <sheetFormatPr baseColWidth="10" defaultColWidth="0" defaultRowHeight="15.5" zeroHeight="1" x14ac:dyDescent="0.35"/>
  <cols>
    <col min="1" max="1" width="50.6640625" style="39" customWidth="1"/>
    <col min="2" max="2" width="12.4140625" style="119" customWidth="1"/>
    <col min="3" max="7" width="12.4140625" style="25" customWidth="1"/>
    <col min="8" max="8" width="13.6640625" style="25" customWidth="1"/>
    <col min="9" max="16380" width="10.6640625" hidden="1"/>
    <col min="16381" max="16381" width="10.6640625" hidden="1" customWidth="1"/>
    <col min="16382" max="16384" width="10.6640625" hidden="1"/>
  </cols>
  <sheetData>
    <row r="1" spans="1:8" x14ac:dyDescent="0.35">
      <c r="A1" s="84"/>
      <c r="B1" s="99"/>
      <c r="C1" s="967" t="s">
        <v>268</v>
      </c>
      <c r="D1" s="967"/>
      <c r="E1" s="967"/>
      <c r="F1" s="967"/>
      <c r="G1" s="967"/>
      <c r="H1" s="23"/>
    </row>
    <row r="2" spans="1:8" s="15" customFormat="1" ht="27" customHeight="1" thickBot="1" x14ac:dyDescent="0.4">
      <c r="A2" s="44" t="s">
        <v>267</v>
      </c>
      <c r="B2" s="238" t="s">
        <v>334</v>
      </c>
      <c r="C2" s="241">
        <v>2023</v>
      </c>
      <c r="D2" s="241">
        <v>2024</v>
      </c>
      <c r="E2" s="241">
        <v>2025</v>
      </c>
      <c r="F2" s="241">
        <v>2026</v>
      </c>
      <c r="G2" s="241">
        <v>2027</v>
      </c>
      <c r="H2" s="237" t="s">
        <v>269</v>
      </c>
    </row>
    <row r="3" spans="1:8" x14ac:dyDescent="0.35">
      <c r="A3" s="45" t="s">
        <v>366</v>
      </c>
      <c r="B3" s="137"/>
      <c r="C3" s="90"/>
      <c r="D3" s="90"/>
      <c r="E3" s="90"/>
      <c r="F3" s="90"/>
      <c r="G3" s="90"/>
      <c r="H3" s="91"/>
    </row>
    <row r="4" spans="1:8" x14ac:dyDescent="0.35">
      <c r="A4" s="111" t="s">
        <v>179</v>
      </c>
      <c r="B4" s="137"/>
      <c r="C4" s="90"/>
      <c r="D4" s="90"/>
      <c r="E4" s="90"/>
      <c r="F4" s="90"/>
      <c r="G4" s="90"/>
      <c r="H4" s="91"/>
    </row>
    <row r="5" spans="1:8" x14ac:dyDescent="0.35">
      <c r="A5" s="111" t="s">
        <v>180</v>
      </c>
      <c r="B5" s="137"/>
      <c r="C5" s="90"/>
      <c r="D5" s="90"/>
      <c r="E5" s="90"/>
      <c r="F5" s="90"/>
      <c r="G5" s="90"/>
      <c r="H5" s="91"/>
    </row>
    <row r="6" spans="1:8" x14ac:dyDescent="0.35">
      <c r="A6" s="111" t="s">
        <v>181</v>
      </c>
      <c r="B6" s="137"/>
      <c r="C6" s="90"/>
      <c r="D6" s="90"/>
      <c r="E6" s="90"/>
      <c r="F6" s="90"/>
      <c r="G6" s="90"/>
      <c r="H6" s="91"/>
    </row>
    <row r="7" spans="1:8" x14ac:dyDescent="0.35">
      <c r="A7" s="111" t="s">
        <v>182</v>
      </c>
      <c r="B7" s="137"/>
      <c r="C7" s="90"/>
      <c r="D7" s="90"/>
      <c r="E7" s="90"/>
      <c r="F7" s="90"/>
      <c r="G7" s="90"/>
      <c r="H7" s="91"/>
    </row>
    <row r="8" spans="1:8" x14ac:dyDescent="0.35">
      <c r="A8" s="111" t="s">
        <v>183</v>
      </c>
      <c r="B8" s="137"/>
      <c r="C8" s="90"/>
      <c r="D8" s="90"/>
      <c r="E8" s="90"/>
      <c r="F8" s="90"/>
      <c r="G8" s="90"/>
      <c r="H8" s="91"/>
    </row>
    <row r="9" spans="1:8" x14ac:dyDescent="0.35">
      <c r="A9" s="111" t="s">
        <v>184</v>
      </c>
      <c r="B9" s="137"/>
      <c r="C9" s="90"/>
      <c r="D9" s="90"/>
      <c r="E9" s="90"/>
      <c r="F9" s="90"/>
      <c r="G9" s="90"/>
      <c r="H9" s="91"/>
    </row>
    <row r="10" spans="1:8" x14ac:dyDescent="0.35">
      <c r="A10" s="111" t="s">
        <v>185</v>
      </c>
      <c r="B10" s="137"/>
      <c r="C10" s="90"/>
      <c r="D10" s="90"/>
      <c r="E10" s="90"/>
      <c r="F10" s="90"/>
      <c r="G10" s="90"/>
      <c r="H10" s="91"/>
    </row>
    <row r="11" spans="1:8" x14ac:dyDescent="0.35">
      <c r="A11" s="111" t="s">
        <v>186</v>
      </c>
      <c r="B11" s="137"/>
      <c r="C11" s="90"/>
      <c r="D11" s="90"/>
      <c r="E11" s="90"/>
      <c r="F11" s="90"/>
      <c r="G11" s="90"/>
      <c r="H11" s="91"/>
    </row>
    <row r="12" spans="1:8" ht="15" customHeight="1" x14ac:dyDescent="0.35">
      <c r="A12" s="111" t="s">
        <v>187</v>
      </c>
      <c r="B12" s="137"/>
      <c r="C12" s="90"/>
      <c r="D12" s="90"/>
      <c r="E12" s="90"/>
      <c r="F12" s="90"/>
      <c r="G12" s="90"/>
      <c r="H12" s="91"/>
    </row>
    <row r="13" spans="1:8" x14ac:dyDescent="0.35">
      <c r="A13" s="111" t="s">
        <v>188</v>
      </c>
      <c r="B13" s="137"/>
      <c r="C13" s="90"/>
      <c r="D13" s="90"/>
      <c r="E13" s="90"/>
      <c r="F13" s="90"/>
      <c r="G13" s="90"/>
      <c r="H13" s="91"/>
    </row>
    <row r="14" spans="1:8" x14ac:dyDescent="0.35">
      <c r="A14" s="111" t="s">
        <v>189</v>
      </c>
      <c r="B14" s="137"/>
      <c r="C14" s="90"/>
      <c r="D14" s="90"/>
      <c r="E14" s="90"/>
      <c r="F14" s="90"/>
      <c r="G14" s="90"/>
      <c r="H14" s="91"/>
    </row>
    <row r="15" spans="1:8" s="16" customFormat="1" ht="16" thickBot="1" x14ac:dyDescent="0.4">
      <c r="A15" s="44" t="s">
        <v>271</v>
      </c>
      <c r="B15" s="146">
        <f>SUM(C15:G15)</f>
        <v>390997100</v>
      </c>
      <c r="C15" s="89">
        <v>76170400</v>
      </c>
      <c r="D15" s="89">
        <v>78590200</v>
      </c>
      <c r="E15" s="89">
        <v>80950800</v>
      </c>
      <c r="F15" s="89">
        <v>81877500</v>
      </c>
      <c r="G15" s="89">
        <v>73408200</v>
      </c>
      <c r="H15" s="130">
        <v>390997100</v>
      </c>
    </row>
    <row r="16" spans="1:8" ht="31" x14ac:dyDescent="0.35">
      <c r="A16" s="45" t="s">
        <v>416</v>
      </c>
      <c r="B16" s="137"/>
      <c r="C16" s="90"/>
      <c r="D16" s="90"/>
      <c r="E16" s="90"/>
      <c r="F16" s="90"/>
      <c r="G16" s="90"/>
      <c r="H16" s="91"/>
    </row>
    <row r="17" spans="1:8" x14ac:dyDescent="0.35">
      <c r="A17" s="111" t="s">
        <v>201</v>
      </c>
      <c r="B17" s="137"/>
      <c r="C17" s="90"/>
      <c r="D17" s="90"/>
      <c r="E17" s="90"/>
      <c r="F17" s="90"/>
      <c r="G17" s="90"/>
      <c r="H17" s="91"/>
    </row>
    <row r="18" spans="1:8" x14ac:dyDescent="0.35">
      <c r="A18" s="111" t="s">
        <v>202</v>
      </c>
      <c r="B18" s="137"/>
      <c r="C18" s="90"/>
      <c r="D18" s="90"/>
      <c r="E18" s="90"/>
      <c r="F18" s="90"/>
      <c r="G18" s="90"/>
      <c r="H18" s="91"/>
    </row>
    <row r="19" spans="1:8" x14ac:dyDescent="0.35">
      <c r="A19" s="111" t="s">
        <v>367</v>
      </c>
      <c r="B19" s="137"/>
      <c r="C19" s="90"/>
      <c r="D19" s="90"/>
      <c r="E19" s="90"/>
      <c r="F19" s="90"/>
      <c r="G19" s="90"/>
      <c r="H19" s="91"/>
    </row>
    <row r="20" spans="1:8" x14ac:dyDescent="0.35">
      <c r="A20" s="111" t="s">
        <v>203</v>
      </c>
      <c r="B20" s="137"/>
      <c r="C20" s="90"/>
      <c r="D20" s="90"/>
      <c r="E20" s="90"/>
      <c r="F20" s="90"/>
      <c r="G20" s="90"/>
      <c r="H20" s="91"/>
    </row>
    <row r="21" spans="1:8" x14ac:dyDescent="0.35">
      <c r="A21" s="111" t="s">
        <v>204</v>
      </c>
      <c r="B21" s="137"/>
      <c r="C21" s="90"/>
      <c r="D21" s="90"/>
      <c r="E21" s="90"/>
      <c r="F21" s="90"/>
      <c r="G21" s="90"/>
      <c r="H21" s="91"/>
    </row>
    <row r="22" spans="1:8" x14ac:dyDescent="0.35">
      <c r="A22" s="111" t="s">
        <v>205</v>
      </c>
      <c r="B22" s="137"/>
      <c r="C22" s="90"/>
      <c r="D22" s="90"/>
      <c r="E22" s="90"/>
      <c r="F22" s="90"/>
      <c r="G22" s="90"/>
      <c r="H22" s="91"/>
    </row>
    <row r="23" spans="1:8" x14ac:dyDescent="0.35">
      <c r="A23" s="111" t="s">
        <v>206</v>
      </c>
      <c r="B23" s="137"/>
      <c r="C23" s="90"/>
      <c r="D23" s="90"/>
      <c r="E23" s="90"/>
      <c r="F23" s="90"/>
      <c r="G23" s="90"/>
      <c r="H23" s="91"/>
    </row>
    <row r="24" spans="1:8" ht="31" x14ac:dyDescent="0.35">
      <c r="A24" s="111" t="s">
        <v>207</v>
      </c>
      <c r="B24" s="137"/>
      <c r="C24" s="90"/>
      <c r="D24" s="90"/>
      <c r="E24" s="90"/>
      <c r="F24" s="90"/>
      <c r="G24" s="90"/>
      <c r="H24" s="91"/>
    </row>
    <row r="25" spans="1:8" x14ac:dyDescent="0.35">
      <c r="A25" s="111" t="s">
        <v>208</v>
      </c>
      <c r="B25" s="137"/>
      <c r="C25" s="90"/>
      <c r="D25" s="90"/>
      <c r="E25" s="90"/>
      <c r="F25" s="90"/>
      <c r="G25" s="90"/>
      <c r="H25" s="91"/>
    </row>
    <row r="26" spans="1:8" s="16" customFormat="1" ht="16" thickBot="1" x14ac:dyDescent="0.4">
      <c r="A26" s="44" t="s">
        <v>271</v>
      </c>
      <c r="B26" s="146">
        <f>SUM(C26:G26)</f>
        <v>273426511.77999997</v>
      </c>
      <c r="C26" s="89">
        <v>55331000</v>
      </c>
      <c r="D26" s="89">
        <v>55664980</v>
      </c>
      <c r="E26" s="89">
        <v>55998960</v>
      </c>
      <c r="F26" s="89">
        <v>56332940</v>
      </c>
      <c r="G26" s="89">
        <v>50098631.780000001</v>
      </c>
      <c r="H26" s="130">
        <v>273426511.77999997</v>
      </c>
    </row>
    <row r="27" spans="1:8" x14ac:dyDescent="0.35">
      <c r="A27" s="45" t="s">
        <v>209</v>
      </c>
      <c r="B27" s="137"/>
      <c r="C27" s="90"/>
      <c r="D27" s="90"/>
      <c r="E27" s="90"/>
      <c r="F27" s="90"/>
      <c r="G27" s="90"/>
      <c r="H27" s="91"/>
    </row>
    <row r="28" spans="1:8" x14ac:dyDescent="0.35">
      <c r="A28" s="166" t="s">
        <v>511</v>
      </c>
      <c r="B28" s="137"/>
      <c r="C28" s="90"/>
      <c r="D28" s="90"/>
      <c r="E28" s="90"/>
      <c r="F28" s="90"/>
      <c r="G28" s="90"/>
      <c r="H28" s="91"/>
    </row>
    <row r="29" spans="1:8" x14ac:dyDescent="0.35">
      <c r="A29" s="111" t="s">
        <v>210</v>
      </c>
      <c r="B29" s="137"/>
      <c r="C29" s="90"/>
      <c r="D29" s="90"/>
      <c r="E29" s="90"/>
      <c r="F29" s="90"/>
      <c r="G29" s="90"/>
      <c r="H29" s="91"/>
    </row>
    <row r="30" spans="1:8" s="16" customFormat="1" ht="16" thickBot="1" x14ac:dyDescent="0.4">
      <c r="A30" s="44" t="s">
        <v>271</v>
      </c>
      <c r="B30" s="146">
        <f>SUM(C30:G30)</f>
        <v>63450000</v>
      </c>
      <c r="C30" s="89">
        <v>13050000</v>
      </c>
      <c r="D30" s="89">
        <v>13050000</v>
      </c>
      <c r="E30" s="89">
        <v>13050000</v>
      </c>
      <c r="F30" s="89">
        <v>13050000</v>
      </c>
      <c r="G30" s="89">
        <v>11250000</v>
      </c>
      <c r="H30" s="130">
        <v>63450000</v>
      </c>
    </row>
    <row r="31" spans="1:8" s="16" customFormat="1" x14ac:dyDescent="0.35">
      <c r="A31" s="36" t="s">
        <v>21</v>
      </c>
      <c r="B31" s="137">
        <f>SUM(C31:G31)</f>
        <v>29300000</v>
      </c>
      <c r="C31" s="124">
        <v>6000000</v>
      </c>
      <c r="D31" s="124">
        <v>6000000</v>
      </c>
      <c r="E31" s="124">
        <v>6000000</v>
      </c>
      <c r="F31" s="124">
        <v>6000000</v>
      </c>
      <c r="G31" s="124">
        <v>5300000</v>
      </c>
      <c r="H31" s="129">
        <v>29300000</v>
      </c>
    </row>
    <row r="32" spans="1:8" ht="31" x14ac:dyDescent="0.35">
      <c r="A32" s="983" t="s">
        <v>22</v>
      </c>
      <c r="B32" s="137">
        <f>SUM(C32:G32)</f>
        <v>24389200</v>
      </c>
      <c r="C32" s="90">
        <v>5060000</v>
      </c>
      <c r="D32" s="90">
        <v>5060000</v>
      </c>
      <c r="E32" s="90">
        <v>5060000</v>
      </c>
      <c r="F32" s="90">
        <v>5060000</v>
      </c>
      <c r="G32" s="90">
        <v>4149200</v>
      </c>
      <c r="H32" s="91">
        <v>24389200</v>
      </c>
    </row>
    <row r="33" spans="1:8" s="16" customFormat="1" ht="31" x14ac:dyDescent="0.35">
      <c r="A33" s="984" t="s">
        <v>23</v>
      </c>
      <c r="B33" s="137">
        <f>SUM(C33:G33)</f>
        <v>19500008</v>
      </c>
      <c r="C33" s="57">
        <v>3999996</v>
      </c>
      <c r="D33" s="57">
        <v>3999996</v>
      </c>
      <c r="E33" s="57">
        <v>3999996</v>
      </c>
      <c r="F33" s="57">
        <v>3999996</v>
      </c>
      <c r="G33" s="57">
        <v>3500024</v>
      </c>
      <c r="H33" s="93">
        <v>19500008</v>
      </c>
    </row>
    <row r="34" spans="1:8" ht="16" thickBot="1" x14ac:dyDescent="0.4">
      <c r="A34" s="37" t="s">
        <v>24</v>
      </c>
      <c r="B34" s="150">
        <f>SUM(C34:G34)</f>
        <v>73200000</v>
      </c>
      <c r="C34" s="154">
        <v>15000000</v>
      </c>
      <c r="D34" s="154">
        <v>15000000</v>
      </c>
      <c r="E34" s="154">
        <v>15000000</v>
      </c>
      <c r="F34" s="154">
        <v>15000000</v>
      </c>
      <c r="G34" s="154">
        <v>13200000</v>
      </c>
      <c r="H34" s="168">
        <v>73200000</v>
      </c>
    </row>
    <row r="35" spans="1:8" x14ac:dyDescent="0.35">
      <c r="B35" s="171">
        <f>B15+B26+B30+B31+B32+B33+B34</f>
        <v>874262819.77999997</v>
      </c>
      <c r="H35" s="171">
        <f>H15+H26+H30+H31+H32+H33+H34</f>
        <v>874262819.77999997</v>
      </c>
    </row>
    <row r="36" spans="1:8" s="3" customFormat="1" hidden="1" x14ac:dyDescent="0.35">
      <c r="A36" s="46"/>
      <c r="B36" s="119"/>
      <c r="C36" s="27"/>
      <c r="D36" s="27"/>
      <c r="E36" s="27"/>
      <c r="F36" s="27"/>
      <c r="G36" s="27"/>
      <c r="H36" s="27"/>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79998168889431442"/>
  </sheetPr>
  <dimension ref="A1:XFC16"/>
  <sheetViews>
    <sheetView zoomScale="90" zoomScaleNormal="90" workbookViewId="0">
      <pane xSplit="1" ySplit="2" topLeftCell="B3" activePane="bottomRight" state="frozen"/>
      <selection pane="topRight" activeCell="B1" sqref="B1"/>
      <selection pane="bottomLeft" activeCell="A3" sqref="A3"/>
      <selection pane="bottomRight" activeCell="C9" sqref="C9"/>
    </sheetView>
  </sheetViews>
  <sheetFormatPr baseColWidth="10" defaultColWidth="0" defaultRowHeight="15.5" zeroHeight="1" x14ac:dyDescent="0.35"/>
  <cols>
    <col min="1" max="1" width="50.6640625" style="39" customWidth="1"/>
    <col min="2" max="2" width="14.75" style="131" customWidth="1"/>
    <col min="3" max="7" width="12.4140625" style="25" customWidth="1"/>
    <col min="8" max="8" width="14.5" style="25" customWidth="1"/>
    <col min="9" max="12" width="0" hidden="1" customWidth="1"/>
    <col min="13" max="16383" width="10.6640625" hidden="1"/>
    <col min="16384" max="16384" width="0.9140625" customWidth="1"/>
  </cols>
  <sheetData>
    <row r="1" spans="1:8" x14ac:dyDescent="0.35">
      <c r="A1" s="84"/>
      <c r="B1" s="84"/>
      <c r="C1" s="967" t="s">
        <v>268</v>
      </c>
      <c r="D1" s="967"/>
      <c r="E1" s="967"/>
      <c r="F1" s="967"/>
      <c r="G1" s="967"/>
      <c r="H1" s="23"/>
    </row>
    <row r="2" spans="1:8" s="15" customFormat="1" ht="27" customHeight="1" thickBot="1" x14ac:dyDescent="0.4">
      <c r="A2" s="44" t="s">
        <v>267</v>
      </c>
      <c r="B2" s="242" t="s">
        <v>334</v>
      </c>
      <c r="C2" s="241">
        <v>2023</v>
      </c>
      <c r="D2" s="241">
        <v>2024</v>
      </c>
      <c r="E2" s="241">
        <v>2025</v>
      </c>
      <c r="F2" s="241">
        <v>2026</v>
      </c>
      <c r="G2" s="241">
        <v>2027</v>
      </c>
      <c r="H2" s="237" t="s">
        <v>269</v>
      </c>
    </row>
    <row r="3" spans="1:8" s="16" customFormat="1" ht="46.5" x14ac:dyDescent="0.35">
      <c r="A3" s="38" t="s">
        <v>411</v>
      </c>
      <c r="B3" s="188">
        <f>SUM(C3:G3)</f>
        <v>106176331.08000001</v>
      </c>
      <c r="C3" s="124"/>
      <c r="D3" s="124"/>
      <c r="E3" s="124"/>
      <c r="F3" s="124">
        <v>40537068.840000004</v>
      </c>
      <c r="G3" s="124">
        <v>65639262.240000002</v>
      </c>
      <c r="H3" s="129">
        <v>106176331.08</v>
      </c>
    </row>
    <row r="4" spans="1:8" ht="62" x14ac:dyDescent="0.35">
      <c r="A4" s="34" t="s">
        <v>490</v>
      </c>
      <c r="B4" s="137">
        <f t="shared" ref="B4:B12" si="0">SUM(C4:G4)</f>
        <v>151428578.12020001</v>
      </c>
      <c r="C4" s="283">
        <v>6967445.1399999997</v>
      </c>
      <c r="D4" s="407">
        <v>13931455.780199999</v>
      </c>
      <c r="E4" s="407">
        <v>38853640.240000002</v>
      </c>
      <c r="F4" s="407">
        <v>44560678.840000004</v>
      </c>
      <c r="G4" s="407">
        <v>47115358.119999997</v>
      </c>
      <c r="H4" s="408">
        <v>151428578</v>
      </c>
    </row>
    <row r="5" spans="1:8" x14ac:dyDescent="0.35">
      <c r="A5" s="111" t="s">
        <v>114</v>
      </c>
      <c r="B5" s="160">
        <f t="shared" si="0"/>
        <v>53542161</v>
      </c>
      <c r="C5" s="283">
        <v>5949129</v>
      </c>
      <c r="D5" s="407">
        <v>11898258</v>
      </c>
      <c r="E5" s="407">
        <v>11898258</v>
      </c>
      <c r="F5" s="407">
        <v>11898258</v>
      </c>
      <c r="G5" s="407">
        <v>11898258</v>
      </c>
      <c r="H5" s="408">
        <v>53542161</v>
      </c>
    </row>
    <row r="6" spans="1:8" x14ac:dyDescent="0.35">
      <c r="A6" s="111" t="s">
        <v>115</v>
      </c>
      <c r="B6" s="137">
        <f t="shared" si="0"/>
        <v>43504682.25</v>
      </c>
      <c r="C6" s="283">
        <v>2001602.25</v>
      </c>
      <c r="D6" s="283">
        <v>4002332</v>
      </c>
      <c r="E6" s="283">
        <v>11161543.5</v>
      </c>
      <c r="F6" s="283">
        <v>12800971</v>
      </c>
      <c r="G6" s="283">
        <v>13538233.5</v>
      </c>
      <c r="H6" s="408">
        <v>43504682.25</v>
      </c>
    </row>
    <row r="7" spans="1:8" s="15" customFormat="1" x14ac:dyDescent="0.35">
      <c r="A7" s="114" t="s">
        <v>116</v>
      </c>
      <c r="B7" s="137">
        <f t="shared" si="0"/>
        <v>5743863.1799999997</v>
      </c>
      <c r="C7" s="409">
        <v>264159.71999999997</v>
      </c>
      <c r="D7" s="409">
        <v>528319.43999999994</v>
      </c>
      <c r="E7" s="409">
        <v>1473817.95</v>
      </c>
      <c r="F7" s="409">
        <v>1690192.68</v>
      </c>
      <c r="G7" s="409">
        <v>1787373.39</v>
      </c>
      <c r="H7" s="410">
        <v>5743863.1799999997</v>
      </c>
    </row>
    <row r="8" spans="1:8" ht="16" thickBot="1" x14ac:dyDescent="0.4">
      <c r="A8" s="44" t="s">
        <v>270</v>
      </c>
      <c r="B8" s="356">
        <f>SUM(B4:B7)</f>
        <v>254219284.55020002</v>
      </c>
      <c r="C8" s="89">
        <v>15182452.890000001</v>
      </c>
      <c r="D8" s="89">
        <v>30361230</v>
      </c>
      <c r="E8" s="89">
        <v>63387259</v>
      </c>
      <c r="F8" s="89">
        <v>70950100</v>
      </c>
      <c r="G8" s="89">
        <v>74339223</v>
      </c>
      <c r="H8" s="304">
        <v>254220266.66999999</v>
      </c>
    </row>
    <row r="9" spans="1:8" s="15" customFormat="1" ht="31" x14ac:dyDescent="0.35">
      <c r="A9" s="981" t="s">
        <v>412</v>
      </c>
      <c r="B9" s="137">
        <f t="shared" si="0"/>
        <v>199326600</v>
      </c>
      <c r="C9" s="124">
        <v>39865320</v>
      </c>
      <c r="D9" s="124">
        <v>39865320</v>
      </c>
      <c r="E9" s="124">
        <v>39865320</v>
      </c>
      <c r="F9" s="124">
        <v>39865320</v>
      </c>
      <c r="G9" s="124">
        <v>39865320</v>
      </c>
      <c r="H9" s="129">
        <v>199326600</v>
      </c>
    </row>
    <row r="10" spans="1:8" s="16" customFormat="1" ht="31" x14ac:dyDescent="0.35">
      <c r="A10" s="982" t="s">
        <v>413</v>
      </c>
      <c r="B10" s="136">
        <f t="shared" si="0"/>
        <v>89932199.350000009</v>
      </c>
      <c r="C10" s="57">
        <v>17986439.870000001</v>
      </c>
      <c r="D10" s="57">
        <v>17986439.870000001</v>
      </c>
      <c r="E10" s="57">
        <v>17986439.870000001</v>
      </c>
      <c r="F10" s="57">
        <v>17986439.870000001</v>
      </c>
      <c r="G10" s="57">
        <v>17986439.870000001</v>
      </c>
      <c r="H10" s="93">
        <v>89932199.349999994</v>
      </c>
    </row>
    <row r="11" spans="1:8" s="16" customFormat="1" x14ac:dyDescent="0.35">
      <c r="A11" s="35" t="s">
        <v>414</v>
      </c>
      <c r="B11" s="137">
        <f t="shared" si="0"/>
        <v>77850000</v>
      </c>
      <c r="C11" s="57">
        <v>15570000</v>
      </c>
      <c r="D11" s="57">
        <v>15570000</v>
      </c>
      <c r="E11" s="57">
        <v>15570000</v>
      </c>
      <c r="F11" s="57">
        <v>15570000</v>
      </c>
      <c r="G11" s="57">
        <v>15570000</v>
      </c>
      <c r="H11" s="93">
        <v>77850000</v>
      </c>
    </row>
    <row r="12" spans="1:8" s="8" customFormat="1" ht="16" thickBot="1" x14ac:dyDescent="0.4">
      <c r="A12" s="40" t="s">
        <v>415</v>
      </c>
      <c r="B12" s="150">
        <f t="shared" si="0"/>
        <v>91947500</v>
      </c>
      <c r="C12" s="191">
        <v>18389500</v>
      </c>
      <c r="D12" s="191">
        <v>18389500</v>
      </c>
      <c r="E12" s="191">
        <v>18389500</v>
      </c>
      <c r="F12" s="191">
        <v>18389500</v>
      </c>
      <c r="G12" s="191">
        <v>18389500</v>
      </c>
      <c r="H12" s="192">
        <v>91947500</v>
      </c>
    </row>
    <row r="13" spans="1:8" s="17" customFormat="1" ht="16" thickBot="1" x14ac:dyDescent="0.4">
      <c r="A13" s="3"/>
      <c r="B13" s="193">
        <f>B3+B4+B5+B6+B7+B9+B10+B11+B12</f>
        <v>819451914.98020005</v>
      </c>
      <c r="C13" s="3"/>
      <c r="D13" s="3"/>
      <c r="E13" s="3"/>
      <c r="F13" s="3"/>
      <c r="G13" s="3"/>
      <c r="H13" s="193">
        <f>H3+H4+H5+H6+H7+H9+H10+H11+H12</f>
        <v>819451914.86000001</v>
      </c>
    </row>
    <row r="16" spans="1:8" hidden="1" x14ac:dyDescent="0.35">
      <c r="G16" s="26"/>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sheetPr>
  <dimension ref="A1:L26"/>
  <sheetViews>
    <sheetView zoomScale="80" zoomScaleNormal="80" workbookViewId="0">
      <pane xSplit="2" ySplit="2" topLeftCell="C24" activePane="bottomRight" state="frozen"/>
      <selection activeCell="A8" sqref="A8:XFD8"/>
      <selection pane="topRight" activeCell="A8" sqref="A8:XFD8"/>
      <selection pane="bottomLeft" activeCell="A8" sqref="A8:XFD8"/>
      <selection pane="bottomRight" activeCell="A26" sqref="A26"/>
    </sheetView>
  </sheetViews>
  <sheetFormatPr baseColWidth="10" defaultColWidth="0" defaultRowHeight="15.5" zeroHeight="1" x14ac:dyDescent="0.35"/>
  <cols>
    <col min="1" max="1" width="50.6640625" style="39" customWidth="1"/>
    <col min="2" max="2" width="12.4140625" style="131" customWidth="1"/>
    <col min="3" max="3" width="12.4140625" style="25" customWidth="1"/>
    <col min="4" max="8" width="12.4140625" style="52" customWidth="1"/>
    <col min="9" max="12" width="0" style="25" hidden="1" customWidth="1"/>
    <col min="13" max="16384" width="10.6640625" style="25" hidden="1"/>
  </cols>
  <sheetData>
    <row r="1" spans="1:12" x14ac:dyDescent="0.35">
      <c r="A1" s="84"/>
      <c r="B1" s="99"/>
      <c r="C1" s="967" t="s">
        <v>268</v>
      </c>
      <c r="D1" s="967"/>
      <c r="E1" s="967"/>
      <c r="F1" s="967"/>
      <c r="G1" s="967"/>
      <c r="H1" s="51"/>
    </row>
    <row r="2" spans="1:12" s="28" customFormat="1" ht="27" customHeight="1" thickBot="1" x14ac:dyDescent="0.4">
      <c r="A2" s="44" t="s">
        <v>267</v>
      </c>
      <c r="B2" s="244" t="s">
        <v>334</v>
      </c>
      <c r="C2" s="241">
        <v>2023</v>
      </c>
      <c r="D2" s="241">
        <v>2024</v>
      </c>
      <c r="E2" s="241">
        <v>2025</v>
      </c>
      <c r="F2" s="241">
        <v>2026</v>
      </c>
      <c r="G2" s="241">
        <v>2027</v>
      </c>
      <c r="H2" s="58" t="s">
        <v>269</v>
      </c>
    </row>
    <row r="3" spans="1:12" s="976" customFormat="1" ht="82.25" customHeight="1" x14ac:dyDescent="0.35">
      <c r="A3" s="974" t="s">
        <v>176</v>
      </c>
      <c r="B3" s="975"/>
      <c r="C3" s="975"/>
      <c r="D3" s="975"/>
      <c r="E3" s="975"/>
      <c r="F3" s="975"/>
      <c r="G3" s="975"/>
      <c r="H3" s="975"/>
      <c r="I3" s="975"/>
      <c r="J3" s="975"/>
      <c r="K3" s="975"/>
      <c r="L3" s="975"/>
    </row>
    <row r="4" spans="1:12" s="28" customFormat="1" ht="62" x14ac:dyDescent="0.35">
      <c r="A4" s="6" t="s">
        <v>513</v>
      </c>
      <c r="B4" s="196"/>
      <c r="D4" s="54"/>
      <c r="E4" s="54"/>
      <c r="F4" s="54"/>
      <c r="G4" s="54"/>
      <c r="H4" s="212"/>
    </row>
    <row r="5" spans="1:12" ht="139.5" x14ac:dyDescent="0.35">
      <c r="A5" s="5" t="s">
        <v>514</v>
      </c>
      <c r="B5" s="196"/>
      <c r="H5" s="209"/>
    </row>
    <row r="6" spans="1:12" s="29" customFormat="1" ht="93" x14ac:dyDescent="0.35">
      <c r="A6" s="290" t="s">
        <v>734</v>
      </c>
      <c r="B6" s="196"/>
      <c r="D6" s="53"/>
      <c r="E6" s="53"/>
      <c r="F6" s="53"/>
      <c r="G6" s="53"/>
      <c r="H6" s="213"/>
    </row>
    <row r="7" spans="1:12" ht="139.5" x14ac:dyDescent="0.35">
      <c r="A7" s="22" t="s">
        <v>515</v>
      </c>
      <c r="B7" s="196"/>
      <c r="H7" s="209"/>
    </row>
    <row r="8" spans="1:12" s="29" customFormat="1" ht="155" x14ac:dyDescent="0.35">
      <c r="A8" s="22" t="s">
        <v>516</v>
      </c>
      <c r="B8" s="196"/>
      <c r="D8" s="53"/>
      <c r="E8" s="53"/>
      <c r="F8" s="53"/>
      <c r="G8" s="53"/>
      <c r="H8" s="213"/>
    </row>
    <row r="9" spans="1:12" ht="139.5" x14ac:dyDescent="0.35">
      <c r="A9" s="35" t="s">
        <v>517</v>
      </c>
      <c r="B9" s="196"/>
      <c r="H9" s="209"/>
    </row>
    <row r="10" spans="1:12" s="29" customFormat="1" ht="93" x14ac:dyDescent="0.35">
      <c r="A10" s="22" t="s">
        <v>518</v>
      </c>
      <c r="B10" s="196"/>
      <c r="D10" s="53"/>
      <c r="E10" s="53"/>
      <c r="F10" s="53"/>
      <c r="G10" s="53"/>
      <c r="H10" s="213"/>
    </row>
    <row r="11" spans="1:12" ht="93" x14ac:dyDescent="0.35">
      <c r="A11" s="22" t="s">
        <v>519</v>
      </c>
      <c r="B11" s="196"/>
      <c r="H11" s="209"/>
    </row>
    <row r="12" spans="1:12" s="29" customFormat="1" ht="46.5" x14ac:dyDescent="0.35">
      <c r="A12" s="35" t="s">
        <v>520</v>
      </c>
      <c r="B12" s="196"/>
      <c r="D12" s="53"/>
      <c r="E12" s="53"/>
      <c r="F12" s="53"/>
      <c r="G12" s="53"/>
      <c r="H12" s="213"/>
    </row>
    <row r="13" spans="1:12" ht="124" x14ac:dyDescent="0.35">
      <c r="A13" s="22" t="s">
        <v>521</v>
      </c>
      <c r="B13" s="196"/>
      <c r="H13" s="209"/>
    </row>
    <row r="14" spans="1:12" s="29" customFormat="1" ht="62" x14ac:dyDescent="0.35">
      <c r="A14" s="35" t="s">
        <v>522</v>
      </c>
      <c r="B14" s="196"/>
      <c r="D14" s="53"/>
      <c r="E14" s="53"/>
      <c r="F14" s="53"/>
      <c r="G14" s="53"/>
      <c r="H14" s="213"/>
    </row>
    <row r="15" spans="1:12" ht="124" x14ac:dyDescent="0.35">
      <c r="A15" s="22" t="s">
        <v>523</v>
      </c>
      <c r="B15" s="196"/>
      <c r="H15" s="209"/>
    </row>
    <row r="16" spans="1:12" s="30" customFormat="1" ht="170.5" x14ac:dyDescent="0.35">
      <c r="A16" s="40" t="s">
        <v>524</v>
      </c>
      <c r="B16" s="196"/>
      <c r="D16" s="56"/>
      <c r="E16" s="56"/>
      <c r="F16" s="56"/>
      <c r="G16" s="56"/>
      <c r="H16" s="198"/>
    </row>
    <row r="17" spans="1:8" s="29" customFormat="1" ht="93" x14ac:dyDescent="0.35">
      <c r="A17" s="35" t="s">
        <v>410</v>
      </c>
      <c r="B17" s="196"/>
      <c r="D17" s="53"/>
      <c r="E17" s="53"/>
      <c r="F17" s="53"/>
      <c r="G17" s="53"/>
      <c r="H17" s="213"/>
    </row>
    <row r="18" spans="1:8" ht="108.5" x14ac:dyDescent="0.35">
      <c r="A18" s="22" t="s">
        <v>525</v>
      </c>
      <c r="B18" s="196"/>
      <c r="H18" s="209"/>
    </row>
    <row r="19" spans="1:8" s="29" customFormat="1" ht="232.5" x14ac:dyDescent="0.35">
      <c r="A19" s="35" t="s">
        <v>526</v>
      </c>
      <c r="B19" s="196"/>
      <c r="D19" s="53"/>
      <c r="E19" s="53"/>
      <c r="F19" s="53"/>
      <c r="G19" s="53"/>
      <c r="H19" s="213"/>
    </row>
    <row r="20" spans="1:8" ht="325.5" x14ac:dyDescent="0.35">
      <c r="A20" s="22" t="s">
        <v>527</v>
      </c>
      <c r="B20" s="196"/>
      <c r="H20" s="209"/>
    </row>
    <row r="21" spans="1:8" s="29" customFormat="1" ht="263.5" x14ac:dyDescent="0.35">
      <c r="A21" s="35" t="s">
        <v>528</v>
      </c>
      <c r="B21" s="196"/>
      <c r="D21" s="53"/>
      <c r="E21" s="53"/>
      <c r="F21" s="53"/>
      <c r="G21" s="53"/>
      <c r="H21" s="213"/>
    </row>
    <row r="22" spans="1:8" ht="248" x14ac:dyDescent="0.35">
      <c r="A22" s="22" t="s">
        <v>529</v>
      </c>
      <c r="B22" s="196"/>
      <c r="H22" s="209"/>
    </row>
    <row r="23" spans="1:8" s="29" customFormat="1" ht="204" customHeight="1" x14ac:dyDescent="0.35">
      <c r="A23" s="35" t="s">
        <v>530</v>
      </c>
      <c r="B23" s="196"/>
      <c r="D23" s="53"/>
      <c r="E23" s="53"/>
      <c r="F23" s="53"/>
      <c r="G23" s="53"/>
      <c r="H23" s="213"/>
    </row>
    <row r="24" spans="1:8" ht="93" x14ac:dyDescent="0.35">
      <c r="A24" s="22" t="s">
        <v>531</v>
      </c>
      <c r="B24" s="196"/>
      <c r="H24" s="209"/>
    </row>
    <row r="25" spans="1:8" s="29" customFormat="1" ht="62" x14ac:dyDescent="0.35">
      <c r="A25" s="41" t="s">
        <v>532</v>
      </c>
      <c r="B25" s="211"/>
      <c r="D25" s="53"/>
      <c r="E25" s="53"/>
      <c r="F25" s="53"/>
      <c r="G25" s="53"/>
      <c r="H25" s="213"/>
    </row>
    <row r="26" spans="1:8" ht="16" thickBot="1" x14ac:dyDescent="0.4">
      <c r="A26" s="842" t="s">
        <v>270</v>
      </c>
      <c r="B26" s="262">
        <f>SUM(C26:G26)</f>
        <v>963897707</v>
      </c>
      <c r="C26" s="89">
        <v>152309335</v>
      </c>
      <c r="D26" s="89">
        <v>152309335</v>
      </c>
      <c r="E26" s="89">
        <v>152309335</v>
      </c>
      <c r="F26" s="89">
        <v>152309335</v>
      </c>
      <c r="G26" s="89">
        <v>354660367</v>
      </c>
      <c r="H26" s="130">
        <v>963897707</v>
      </c>
    </row>
  </sheetData>
  <mergeCells count="2">
    <mergeCell ref="C1:G1"/>
    <mergeCell ref="A3:XFD3"/>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tint="0.79998168889431442"/>
  </sheetPr>
  <dimension ref="A1:L40"/>
  <sheetViews>
    <sheetView zoomScale="80" zoomScaleNormal="80" workbookViewId="0">
      <pane xSplit="2" ySplit="2" topLeftCell="C19" activePane="bottomRight" state="frozen"/>
      <selection activeCell="A8" sqref="A8:XFD8"/>
      <selection pane="topRight" activeCell="A8" sqref="A8:XFD8"/>
      <selection pane="bottomLeft" activeCell="A8" sqref="A8:XFD8"/>
      <selection pane="bottomRight" activeCell="F32" sqref="F32"/>
    </sheetView>
  </sheetViews>
  <sheetFormatPr baseColWidth="10" defaultColWidth="0" defaultRowHeight="15.5" zeroHeight="1" x14ac:dyDescent="0.35"/>
  <cols>
    <col min="1" max="1" width="50.6640625" style="112" customWidth="1"/>
    <col min="2" max="2" width="12.1640625" style="108" customWidth="1"/>
    <col min="3" max="6" width="12.4140625" style="25" customWidth="1"/>
    <col min="7" max="7" width="12.4140625" style="32" customWidth="1"/>
    <col min="8" max="8" width="12.4140625" style="25" customWidth="1"/>
    <col min="9" max="12" width="0" hidden="1" customWidth="1"/>
    <col min="13" max="16384" width="10.6640625" hidden="1"/>
  </cols>
  <sheetData>
    <row r="1" spans="1:8" s="8" customFormat="1" x14ac:dyDescent="0.35">
      <c r="A1" s="84"/>
      <c r="B1" s="99"/>
      <c r="C1" s="967" t="s">
        <v>268</v>
      </c>
      <c r="D1" s="967"/>
      <c r="E1" s="967"/>
      <c r="F1" s="967"/>
      <c r="G1" s="967"/>
      <c r="H1" s="23"/>
    </row>
    <row r="2" spans="1:8" s="4" customFormat="1" ht="27" customHeight="1" thickBot="1" x14ac:dyDescent="0.4">
      <c r="A2" s="44" t="s">
        <v>267</v>
      </c>
      <c r="B2" s="238" t="s">
        <v>334</v>
      </c>
      <c r="C2" s="241">
        <v>2023</v>
      </c>
      <c r="D2" s="241">
        <v>2024</v>
      </c>
      <c r="E2" s="241">
        <v>2025</v>
      </c>
      <c r="F2" s="241">
        <v>2026</v>
      </c>
      <c r="G2" s="245">
        <v>2027</v>
      </c>
      <c r="H2" s="235" t="s">
        <v>269</v>
      </c>
    </row>
    <row r="3" spans="1:8" x14ac:dyDescent="0.35">
      <c r="A3" s="34" t="s">
        <v>58</v>
      </c>
      <c r="B3" s="137">
        <f>SUM(C3:G3)</f>
        <v>54897242.640000001</v>
      </c>
      <c r="C3" s="13">
        <v>7469109</v>
      </c>
      <c r="D3" s="13">
        <v>7839894</v>
      </c>
      <c r="E3" s="13">
        <v>14081622</v>
      </c>
      <c r="F3" s="113">
        <v>14457261.689999999</v>
      </c>
      <c r="G3" s="355">
        <v>11049355.949999999</v>
      </c>
      <c r="H3" s="13">
        <v>54897242.640000001</v>
      </c>
    </row>
    <row r="4" spans="1:8" s="16" customFormat="1" x14ac:dyDescent="0.35">
      <c r="A4" s="41" t="s">
        <v>60</v>
      </c>
      <c r="B4" s="137">
        <f t="shared" ref="B4:B35" si="0">SUM(C4:G4)</f>
        <v>49229630</v>
      </c>
      <c r="C4" s="60">
        <v>8923800</v>
      </c>
      <c r="D4" s="60">
        <v>9072530</v>
      </c>
      <c r="E4" s="60">
        <v>10411100</v>
      </c>
      <c r="F4" s="60">
        <v>10411100</v>
      </c>
      <c r="G4" s="109">
        <v>10411100</v>
      </c>
      <c r="H4" s="60">
        <v>49229630</v>
      </c>
    </row>
    <row r="5" spans="1:8" x14ac:dyDescent="0.35">
      <c r="A5" s="112" t="s">
        <v>61</v>
      </c>
      <c r="B5" s="160">
        <f t="shared" si="0"/>
        <v>92296000</v>
      </c>
      <c r="C5" s="13">
        <v>16958000</v>
      </c>
      <c r="D5" s="13">
        <v>16958000</v>
      </c>
      <c r="E5" s="113">
        <v>19460000</v>
      </c>
      <c r="F5" s="13">
        <v>19460000</v>
      </c>
      <c r="G5" s="68">
        <v>19460000</v>
      </c>
      <c r="H5" s="13">
        <v>92296000</v>
      </c>
    </row>
    <row r="6" spans="1:8" s="16" customFormat="1" x14ac:dyDescent="0.35">
      <c r="A6" s="41" t="s">
        <v>145</v>
      </c>
      <c r="B6" s="137">
        <f t="shared" si="0"/>
        <v>46779348.480000004</v>
      </c>
      <c r="C6" s="354">
        <v>7868959.6799999997</v>
      </c>
      <c r="D6" s="60">
        <v>7966976</v>
      </c>
      <c r="E6" s="354">
        <v>9574676.8000000007</v>
      </c>
      <c r="F6" s="60">
        <v>10268064</v>
      </c>
      <c r="G6" s="109">
        <v>11100672</v>
      </c>
      <c r="H6" s="60">
        <v>46779348.479999997</v>
      </c>
    </row>
    <row r="7" spans="1:8" x14ac:dyDescent="0.35">
      <c r="A7" s="34" t="s">
        <v>146</v>
      </c>
      <c r="B7" s="137"/>
      <c r="C7" s="110"/>
      <c r="D7" s="13"/>
      <c r="E7" s="110"/>
      <c r="F7" s="13"/>
      <c r="G7" s="68"/>
      <c r="H7" s="13"/>
    </row>
    <row r="8" spans="1:8" ht="31" x14ac:dyDescent="0.35">
      <c r="A8" s="111" t="s">
        <v>409</v>
      </c>
      <c r="B8" s="137">
        <f t="shared" si="0"/>
        <v>56250000</v>
      </c>
      <c r="C8" s="13">
        <v>11250000</v>
      </c>
      <c r="D8" s="13">
        <v>11250000</v>
      </c>
      <c r="E8" s="13">
        <v>11250000</v>
      </c>
      <c r="F8" s="13">
        <v>11250000</v>
      </c>
      <c r="G8" s="68">
        <v>11250000</v>
      </c>
      <c r="H8" s="13">
        <v>56250000</v>
      </c>
    </row>
    <row r="9" spans="1:8" x14ac:dyDescent="0.35">
      <c r="A9" s="111" t="s">
        <v>337</v>
      </c>
      <c r="B9" s="137">
        <f t="shared" si="0"/>
        <v>8635000</v>
      </c>
      <c r="C9" s="13">
        <v>1727000</v>
      </c>
      <c r="D9" s="13">
        <v>1727000</v>
      </c>
      <c r="E9" s="13">
        <v>1727000</v>
      </c>
      <c r="F9" s="13">
        <v>1727000</v>
      </c>
      <c r="G9" s="68">
        <v>1727000</v>
      </c>
      <c r="H9" s="13">
        <v>8635000</v>
      </c>
    </row>
    <row r="10" spans="1:8" x14ac:dyDescent="0.35">
      <c r="A10" s="111" t="s">
        <v>149</v>
      </c>
      <c r="B10" s="137">
        <f t="shared" si="0"/>
        <v>1329000</v>
      </c>
      <c r="C10" s="13">
        <v>265800</v>
      </c>
      <c r="D10" s="13">
        <v>265800</v>
      </c>
      <c r="E10" s="13">
        <v>265800</v>
      </c>
      <c r="F10" s="13">
        <v>265800</v>
      </c>
      <c r="G10" s="68">
        <v>265800</v>
      </c>
      <c r="H10" s="13">
        <v>1329000</v>
      </c>
    </row>
    <row r="11" spans="1:8" s="16" customFormat="1" ht="16" thickBot="1" x14ac:dyDescent="0.4">
      <c r="A11" s="44" t="s">
        <v>270</v>
      </c>
      <c r="B11" s="146">
        <f>SUM(B8:B10)</f>
        <v>66214000</v>
      </c>
      <c r="C11" s="116">
        <v>13242800</v>
      </c>
      <c r="D11" s="116">
        <v>13242800</v>
      </c>
      <c r="E11" s="116">
        <v>13242800</v>
      </c>
      <c r="F11" s="116">
        <v>13242800</v>
      </c>
      <c r="G11" s="117">
        <v>13242800</v>
      </c>
      <c r="H11" s="116">
        <f>5*13242800</f>
        <v>66214000</v>
      </c>
    </row>
    <row r="12" spans="1:8" x14ac:dyDescent="0.35">
      <c r="A12" s="34" t="s">
        <v>280</v>
      </c>
      <c r="B12" s="137">
        <f t="shared" si="0"/>
        <v>4160000</v>
      </c>
      <c r="C12" s="13">
        <v>780000</v>
      </c>
      <c r="D12" s="13">
        <v>806000</v>
      </c>
      <c r="E12" s="13">
        <v>832000</v>
      </c>
      <c r="F12" s="13">
        <v>858000</v>
      </c>
      <c r="G12" s="68">
        <v>884000</v>
      </c>
      <c r="H12" s="13">
        <v>4160000</v>
      </c>
    </row>
    <row r="13" spans="1:8" s="16" customFormat="1" x14ac:dyDescent="0.35">
      <c r="A13" s="41" t="s">
        <v>62</v>
      </c>
      <c r="B13" s="137">
        <f t="shared" si="0"/>
        <v>3840000</v>
      </c>
      <c r="C13" s="60">
        <v>720000</v>
      </c>
      <c r="D13" s="60">
        <v>744000</v>
      </c>
      <c r="E13" s="60">
        <v>768000</v>
      </c>
      <c r="F13" s="60">
        <v>792000</v>
      </c>
      <c r="G13" s="109">
        <v>816000</v>
      </c>
      <c r="H13" s="60">
        <v>3840000</v>
      </c>
    </row>
    <row r="14" spans="1:8" x14ac:dyDescent="0.35">
      <c r="A14" s="34" t="s">
        <v>63</v>
      </c>
      <c r="B14" s="137">
        <f t="shared" si="0"/>
        <v>163789827.96000001</v>
      </c>
      <c r="C14" s="13">
        <v>29700000</v>
      </c>
      <c r="D14" s="113">
        <v>29942883.960000001</v>
      </c>
      <c r="E14" s="13">
        <v>34214400</v>
      </c>
      <c r="F14" s="13">
        <v>34214400</v>
      </c>
      <c r="G14" s="68">
        <v>35718144</v>
      </c>
      <c r="H14" s="113">
        <v>163789827.96000001</v>
      </c>
    </row>
    <row r="15" spans="1:8" s="16" customFormat="1" x14ac:dyDescent="0.35">
      <c r="A15" s="41" t="s">
        <v>338</v>
      </c>
      <c r="B15" s="137">
        <f t="shared" si="0"/>
        <v>2349570</v>
      </c>
      <c r="C15" s="60">
        <v>469914</v>
      </c>
      <c r="D15" s="60">
        <v>469914</v>
      </c>
      <c r="E15" s="60">
        <v>469914</v>
      </c>
      <c r="F15" s="60">
        <v>469914</v>
      </c>
      <c r="G15" s="109">
        <v>469914</v>
      </c>
      <c r="H15" s="60">
        <v>2349570</v>
      </c>
    </row>
    <row r="16" spans="1:8" x14ac:dyDescent="0.35">
      <c r="A16" s="34" t="s">
        <v>150</v>
      </c>
      <c r="B16" s="137">
        <f t="shared" si="0"/>
        <v>14040431</v>
      </c>
      <c r="C16" s="13">
        <v>2644776</v>
      </c>
      <c r="D16" s="13">
        <v>2723971</v>
      </c>
      <c r="E16" s="13">
        <v>2805525</v>
      </c>
      <c r="F16" s="13">
        <v>2889775</v>
      </c>
      <c r="G16" s="68">
        <v>2976384</v>
      </c>
      <c r="H16" s="13">
        <v>14040431</v>
      </c>
    </row>
    <row r="17" spans="1:8" s="16" customFormat="1" x14ac:dyDescent="0.35">
      <c r="A17" s="41" t="s">
        <v>281</v>
      </c>
      <c r="B17" s="137">
        <f t="shared" si="0"/>
        <v>7439400</v>
      </c>
      <c r="C17" s="60">
        <v>892800</v>
      </c>
      <c r="D17" s="60">
        <v>1190250</v>
      </c>
      <c r="E17" s="60">
        <v>1487925</v>
      </c>
      <c r="F17" s="60">
        <v>1785375</v>
      </c>
      <c r="G17" s="109">
        <v>2083050</v>
      </c>
      <c r="H17" s="60">
        <v>7439400</v>
      </c>
    </row>
    <row r="18" spans="1:8" x14ac:dyDescent="0.35">
      <c r="A18" s="34" t="s">
        <v>282</v>
      </c>
      <c r="B18" s="137">
        <f t="shared" si="0"/>
        <v>1309000</v>
      </c>
      <c r="C18" s="13">
        <v>157080</v>
      </c>
      <c r="D18" s="13">
        <v>209440</v>
      </c>
      <c r="E18" s="13">
        <v>261800</v>
      </c>
      <c r="F18" s="13">
        <v>314160</v>
      </c>
      <c r="G18" s="68">
        <v>366520</v>
      </c>
      <c r="H18" s="13">
        <v>1309000</v>
      </c>
    </row>
    <row r="19" spans="1:8" x14ac:dyDescent="0.35">
      <c r="A19" s="43" t="s">
        <v>151</v>
      </c>
      <c r="B19" s="137"/>
      <c r="C19" s="13"/>
      <c r="D19" s="13"/>
      <c r="E19" s="13"/>
      <c r="F19" s="13"/>
      <c r="G19" s="68"/>
      <c r="H19" s="13"/>
    </row>
    <row r="20" spans="1:8" s="16" customFormat="1" ht="31" x14ac:dyDescent="0.35">
      <c r="A20" s="411" t="s">
        <v>158</v>
      </c>
      <c r="B20" s="160">
        <f t="shared" si="0"/>
        <v>26530558</v>
      </c>
      <c r="C20" s="113">
        <v>4596094</v>
      </c>
      <c r="D20" s="113">
        <v>4951104</v>
      </c>
      <c r="E20" s="13">
        <v>5306112</v>
      </c>
      <c r="F20" s="13">
        <v>5661120</v>
      </c>
      <c r="G20" s="68">
        <v>6016128</v>
      </c>
      <c r="H20" s="13">
        <v>26530560</v>
      </c>
    </row>
    <row r="21" spans="1:8" ht="46.5" x14ac:dyDescent="0.35">
      <c r="A21" s="111" t="s">
        <v>159</v>
      </c>
      <c r="B21" s="137">
        <f t="shared" si="0"/>
        <v>10717542</v>
      </c>
      <c r="C21" s="13">
        <v>1896939</v>
      </c>
      <c r="D21" s="13">
        <v>2020194</v>
      </c>
      <c r="E21" s="13">
        <v>2143449</v>
      </c>
      <c r="F21" s="13">
        <v>2266704</v>
      </c>
      <c r="G21" s="68">
        <v>2390256</v>
      </c>
      <c r="H21" s="13">
        <v>10717542</v>
      </c>
    </row>
    <row r="22" spans="1:8" ht="31" x14ac:dyDescent="0.35">
      <c r="A22" s="111" t="s">
        <v>284</v>
      </c>
      <c r="B22" s="137">
        <f t="shared" si="0"/>
        <v>41780250</v>
      </c>
      <c r="C22" s="13">
        <v>8356050</v>
      </c>
      <c r="D22" s="13">
        <v>8356050</v>
      </c>
      <c r="E22" s="13">
        <v>8356050</v>
      </c>
      <c r="F22" s="13">
        <v>8356050</v>
      </c>
      <c r="G22" s="68">
        <v>8356050</v>
      </c>
      <c r="H22" s="13">
        <v>41780250</v>
      </c>
    </row>
    <row r="23" spans="1:8" ht="31" x14ac:dyDescent="0.35">
      <c r="A23" s="111" t="s">
        <v>283</v>
      </c>
      <c r="B23" s="137">
        <f t="shared" si="0"/>
        <v>13035500</v>
      </c>
      <c r="C23" s="13">
        <v>2607100</v>
      </c>
      <c r="D23" s="13">
        <v>2607100</v>
      </c>
      <c r="E23" s="13">
        <v>2607100</v>
      </c>
      <c r="F23" s="13">
        <v>2607100</v>
      </c>
      <c r="G23" s="68">
        <v>2607100</v>
      </c>
      <c r="H23" s="13">
        <v>13035500</v>
      </c>
    </row>
    <row r="24" spans="1:8" x14ac:dyDescent="0.35">
      <c r="A24" s="114" t="s">
        <v>160</v>
      </c>
      <c r="B24" s="137">
        <f t="shared" si="0"/>
        <v>2718870</v>
      </c>
      <c r="C24" s="13">
        <v>330990</v>
      </c>
      <c r="D24" s="13">
        <v>437250</v>
      </c>
      <c r="E24" s="13">
        <v>543840</v>
      </c>
      <c r="F24" s="13">
        <v>650100</v>
      </c>
      <c r="G24" s="68">
        <v>756690</v>
      </c>
      <c r="H24" s="13">
        <v>2718870</v>
      </c>
    </row>
    <row r="25" spans="1:8" s="16" customFormat="1" ht="16" thickBot="1" x14ac:dyDescent="0.4">
      <c r="A25" s="44" t="s">
        <v>270</v>
      </c>
      <c r="B25" s="356">
        <f>SUM(B20:B24)</f>
        <v>94782720</v>
      </c>
      <c r="C25" s="116">
        <v>17787175</v>
      </c>
      <c r="D25" s="116">
        <v>18371698</v>
      </c>
      <c r="E25" s="116">
        <v>18956551</v>
      </c>
      <c r="F25" s="116">
        <v>19541074</v>
      </c>
      <c r="G25" s="117">
        <v>20126224</v>
      </c>
      <c r="H25" s="357">
        <v>94782720</v>
      </c>
    </row>
    <row r="26" spans="1:8" x14ac:dyDescent="0.35">
      <c r="A26" s="34" t="s">
        <v>65</v>
      </c>
      <c r="B26" s="137">
        <f t="shared" si="0"/>
        <v>18385950</v>
      </c>
      <c r="C26" s="13">
        <v>3137530</v>
      </c>
      <c r="D26" s="13">
        <v>3407360</v>
      </c>
      <c r="E26" s="13">
        <v>3677190</v>
      </c>
      <c r="F26" s="13">
        <v>3947020</v>
      </c>
      <c r="G26" s="68">
        <v>4216850</v>
      </c>
      <c r="H26" s="13">
        <v>18385950</v>
      </c>
    </row>
    <row r="27" spans="1:8" s="8" customFormat="1" x14ac:dyDescent="0.35">
      <c r="A27" s="43" t="s">
        <v>152</v>
      </c>
      <c r="B27" s="147"/>
      <c r="H27" s="118"/>
    </row>
    <row r="28" spans="1:8" x14ac:dyDescent="0.35">
      <c r="A28" s="111" t="s">
        <v>161</v>
      </c>
    </row>
    <row r="29" spans="1:8" s="13" customFormat="1" ht="31" x14ac:dyDescent="0.35">
      <c r="A29" s="411" t="s">
        <v>153</v>
      </c>
      <c r="B29" s="137"/>
      <c r="H29" s="64"/>
    </row>
    <row r="30" spans="1:8" s="13" customFormat="1" ht="46.5" x14ac:dyDescent="0.35">
      <c r="A30" s="411" t="s">
        <v>154</v>
      </c>
      <c r="B30" s="137"/>
      <c r="H30" s="64"/>
    </row>
    <row r="31" spans="1:8" s="13" customFormat="1" ht="16" thickBot="1" x14ac:dyDescent="0.4">
      <c r="A31" s="44" t="s">
        <v>270</v>
      </c>
      <c r="B31" s="150">
        <f>SUM(C31:G31)</f>
        <v>77685000</v>
      </c>
      <c r="C31" s="151">
        <v>15537000</v>
      </c>
      <c r="D31" s="151">
        <v>15537000</v>
      </c>
      <c r="E31" s="151">
        <v>15537000</v>
      </c>
      <c r="F31" s="151">
        <v>15537000</v>
      </c>
      <c r="G31" s="151">
        <v>15537000</v>
      </c>
      <c r="H31" s="310">
        <v>77685000</v>
      </c>
    </row>
    <row r="32" spans="1:8" ht="31" x14ac:dyDescent="0.35">
      <c r="A32" s="34" t="s">
        <v>339</v>
      </c>
      <c r="B32" s="182"/>
      <c r="C32"/>
      <c r="D32"/>
      <c r="E32"/>
      <c r="F32"/>
      <c r="G32"/>
      <c r="H32" s="263"/>
    </row>
    <row r="33" spans="1:8" x14ac:dyDescent="0.35">
      <c r="A33" s="111" t="s">
        <v>162</v>
      </c>
      <c r="B33" s="137">
        <f>SUM(C33:G33)</f>
        <v>13137408</v>
      </c>
      <c r="C33" s="13">
        <v>2934432</v>
      </c>
      <c r="D33" s="13">
        <v>2780928</v>
      </c>
      <c r="E33" s="13">
        <v>2627472</v>
      </c>
      <c r="F33" s="13">
        <v>2474016</v>
      </c>
      <c r="G33" s="68">
        <v>2320560</v>
      </c>
      <c r="H33" s="13">
        <v>13137408</v>
      </c>
    </row>
    <row r="34" spans="1:8" x14ac:dyDescent="0.35">
      <c r="A34" s="111" t="s">
        <v>163</v>
      </c>
      <c r="B34" s="137">
        <f t="shared" si="0"/>
        <v>7142998.9400000004</v>
      </c>
      <c r="C34" s="113">
        <v>1520999.48</v>
      </c>
      <c r="D34" s="113">
        <v>1474999.68</v>
      </c>
      <c r="E34" s="113">
        <v>1428999.88</v>
      </c>
      <c r="F34" s="113">
        <v>1382000.62</v>
      </c>
      <c r="G34" s="355">
        <v>1335999.28</v>
      </c>
      <c r="H34" s="113">
        <v>7142998.9400000004</v>
      </c>
    </row>
    <row r="35" spans="1:8" x14ac:dyDescent="0.35">
      <c r="A35" s="111" t="s">
        <v>164</v>
      </c>
      <c r="B35" s="137">
        <f t="shared" si="0"/>
        <v>6021312</v>
      </c>
      <c r="C35" s="13">
        <v>1344948</v>
      </c>
      <c r="D35" s="13">
        <v>1274592</v>
      </c>
      <c r="E35" s="13">
        <v>1204258</v>
      </c>
      <c r="F35" s="13">
        <v>1133924</v>
      </c>
      <c r="G35" s="68">
        <v>1063590</v>
      </c>
      <c r="H35" s="13">
        <v>6021312</v>
      </c>
    </row>
    <row r="36" spans="1:8" s="16" customFormat="1" ht="16" thickBot="1" x14ac:dyDescent="0.4">
      <c r="A36" s="115" t="s">
        <v>270</v>
      </c>
      <c r="B36" s="158">
        <f>SUM(B33:B35)</f>
        <v>26301718.940000001</v>
      </c>
      <c r="C36" s="116">
        <v>5800540</v>
      </c>
      <c r="D36" s="116">
        <v>5530400</v>
      </c>
      <c r="E36" s="116">
        <v>5260330</v>
      </c>
      <c r="F36" s="116">
        <v>4990260</v>
      </c>
      <c r="G36" s="117">
        <v>4720190</v>
      </c>
      <c r="H36" s="116">
        <f>SUM(C36:G36)</f>
        <v>26301720</v>
      </c>
    </row>
    <row r="37" spans="1:8" x14ac:dyDescent="0.35">
      <c r="A37" s="829" t="s">
        <v>270</v>
      </c>
      <c r="B37" s="292">
        <f>B3+B4+B5+B6+B11+B12+B13+B14+B15+B16+B17+B18+B25+B26+B31+B36</f>
        <v>723499839.0200001</v>
      </c>
      <c r="C37" s="13"/>
      <c r="D37" s="13"/>
      <c r="E37" s="13"/>
      <c r="F37" s="13"/>
      <c r="G37" s="68"/>
      <c r="H37" s="292">
        <f>H3+H4+H5+H6+H11+H12+H13+H14+H15+H16+H17+H18+H25+H26+H31+H36</f>
        <v>723499840.08000004</v>
      </c>
    </row>
    <row r="38" spans="1:8" hidden="1" x14ac:dyDescent="0.35">
      <c r="B38" s="119"/>
    </row>
    <row r="39" spans="1:8" hidden="1" x14ac:dyDescent="0.35">
      <c r="B39" s="119"/>
    </row>
    <row r="40" spans="1:8" hidden="1" x14ac:dyDescent="0.35">
      <c r="B40" s="119"/>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tint="0.79998168889431442"/>
  </sheetPr>
  <dimension ref="A1:L14"/>
  <sheetViews>
    <sheetView zoomScale="80" zoomScaleNormal="80" workbookViewId="0">
      <selection activeCell="A14" sqref="A14"/>
    </sheetView>
  </sheetViews>
  <sheetFormatPr baseColWidth="10" defaultColWidth="0" defaultRowHeight="15.5" zeroHeight="1" x14ac:dyDescent="0.35"/>
  <cols>
    <col min="1" max="1" width="50.6640625" style="39" customWidth="1"/>
    <col min="2" max="2" width="12.4140625" style="131" customWidth="1"/>
    <col min="3" max="3" width="12.4140625" customWidth="1"/>
    <col min="4" max="8" width="12.4140625" style="25" customWidth="1"/>
    <col min="9" max="12" width="0" hidden="1" customWidth="1"/>
    <col min="13" max="16384" width="10.6640625" hidden="1"/>
  </cols>
  <sheetData>
    <row r="1" spans="1:9" x14ac:dyDescent="0.35">
      <c r="A1" s="84"/>
      <c r="B1" s="99"/>
      <c r="C1" s="967" t="s">
        <v>268</v>
      </c>
      <c r="D1" s="967"/>
      <c r="E1" s="967"/>
      <c r="F1" s="967"/>
      <c r="G1" s="967"/>
      <c r="H1" s="23"/>
    </row>
    <row r="2" spans="1:9" s="15" customFormat="1" ht="27" customHeight="1" thickBot="1" x14ac:dyDescent="0.4">
      <c r="A2" s="243" t="s">
        <v>267</v>
      </c>
      <c r="B2" s="242" t="s">
        <v>334</v>
      </c>
      <c r="C2" s="235">
        <v>2023</v>
      </c>
      <c r="D2" s="241">
        <v>2024</v>
      </c>
      <c r="E2" s="241">
        <v>2025</v>
      </c>
      <c r="F2" s="241">
        <v>2026</v>
      </c>
      <c r="G2" s="241">
        <v>2027</v>
      </c>
      <c r="H2" s="246" t="s">
        <v>269</v>
      </c>
      <c r="I2" s="17"/>
    </row>
    <row r="3" spans="1:9" x14ac:dyDescent="0.35">
      <c r="A3" s="61" t="s">
        <v>222</v>
      </c>
      <c r="B3" s="122"/>
      <c r="H3" s="170"/>
    </row>
    <row r="4" spans="1:9" x14ac:dyDescent="0.35">
      <c r="A4" s="62" t="s">
        <v>223</v>
      </c>
      <c r="B4" s="142">
        <f>SUM(C4:G4)</f>
        <v>140693700</v>
      </c>
      <c r="C4" s="13">
        <v>26768700</v>
      </c>
      <c r="D4" s="13">
        <v>27430200</v>
      </c>
      <c r="E4" s="13">
        <v>28121100</v>
      </c>
      <c r="F4" s="13">
        <v>28826700</v>
      </c>
      <c r="G4" s="13">
        <v>29547000</v>
      </c>
      <c r="H4" s="64">
        <v>140693700</v>
      </c>
    </row>
    <row r="5" spans="1:9" x14ac:dyDescent="0.35">
      <c r="A5" s="62" t="s">
        <v>224</v>
      </c>
      <c r="B5" s="142">
        <f t="shared" ref="B5:B13" si="0">SUM(C5:G5)</f>
        <v>9348000</v>
      </c>
      <c r="C5" s="13">
        <v>1771200</v>
      </c>
      <c r="D5" s="13">
        <v>1820400</v>
      </c>
      <c r="E5" s="13">
        <v>1869600</v>
      </c>
      <c r="F5" s="13">
        <v>1918800</v>
      </c>
      <c r="G5" s="13">
        <v>1968000</v>
      </c>
      <c r="H5" s="64">
        <v>9348000</v>
      </c>
    </row>
    <row r="6" spans="1:9" x14ac:dyDescent="0.35">
      <c r="A6" s="62" t="s">
        <v>225</v>
      </c>
      <c r="B6" s="172">
        <f t="shared" si="0"/>
        <v>2358400</v>
      </c>
      <c r="C6" s="13">
        <v>442200</v>
      </c>
      <c r="D6" s="13">
        <v>442200</v>
      </c>
      <c r="E6" s="13">
        <v>442200</v>
      </c>
      <c r="F6" s="13">
        <v>515900</v>
      </c>
      <c r="G6" s="13">
        <v>515900</v>
      </c>
      <c r="H6" s="64">
        <v>2358400</v>
      </c>
    </row>
    <row r="7" spans="1:9" x14ac:dyDescent="0.35">
      <c r="A7" s="62" t="s">
        <v>226</v>
      </c>
      <c r="B7" s="142">
        <f t="shared" si="0"/>
        <v>197868300</v>
      </c>
      <c r="C7" s="13">
        <v>38249700</v>
      </c>
      <c r="D7" s="13">
        <v>38904600</v>
      </c>
      <c r="E7" s="13">
        <v>39559500</v>
      </c>
      <c r="F7" s="13">
        <v>40232100</v>
      </c>
      <c r="G7" s="13">
        <v>40922400</v>
      </c>
      <c r="H7" s="64">
        <v>197868300</v>
      </c>
    </row>
    <row r="8" spans="1:9" s="15" customFormat="1" ht="16" thickBot="1" x14ac:dyDescent="0.4">
      <c r="A8" s="243" t="s">
        <v>391</v>
      </c>
      <c r="B8" s="216">
        <f>SUM(B4:B7)</f>
        <v>350268400</v>
      </c>
      <c r="C8" s="116">
        <v>67318583.5</v>
      </c>
      <c r="D8" s="116">
        <v>68686332</v>
      </c>
      <c r="E8" s="116">
        <v>70083579.75</v>
      </c>
      <c r="F8" s="116">
        <v>71587021.25</v>
      </c>
      <c r="G8" s="116">
        <v>73049164.25</v>
      </c>
      <c r="H8" s="178">
        <v>350724680.75</v>
      </c>
    </row>
    <row r="9" spans="1:9" s="16" customFormat="1" ht="46.5" x14ac:dyDescent="0.35">
      <c r="A9" s="346" t="s">
        <v>549</v>
      </c>
      <c r="B9" s="358">
        <f>SUM(C9:G9)</f>
        <v>132153000</v>
      </c>
      <c r="C9" s="296">
        <v>18375000</v>
      </c>
      <c r="D9" s="296">
        <v>23814000</v>
      </c>
      <c r="E9" s="296">
        <v>29400000</v>
      </c>
      <c r="F9" s="296">
        <v>29988000</v>
      </c>
      <c r="G9" s="296">
        <v>30576000</v>
      </c>
      <c r="H9" s="296">
        <v>132153000</v>
      </c>
    </row>
    <row r="10" spans="1:9" s="8" customFormat="1" x14ac:dyDescent="0.35">
      <c r="A10" s="47" t="s">
        <v>550</v>
      </c>
      <c r="B10" s="142">
        <f>SUM(C10:G10)</f>
        <v>11776000</v>
      </c>
      <c r="C10" s="13">
        <v>1664000</v>
      </c>
      <c r="D10" s="13">
        <v>2048000</v>
      </c>
      <c r="E10" s="13">
        <v>2688000</v>
      </c>
      <c r="F10" s="13">
        <v>2688000</v>
      </c>
      <c r="G10" s="13">
        <v>2688000</v>
      </c>
      <c r="H10" s="64">
        <v>11776000</v>
      </c>
    </row>
    <row r="11" spans="1:9" s="8" customFormat="1" x14ac:dyDescent="0.35">
      <c r="A11" s="47" t="s">
        <v>551</v>
      </c>
      <c r="B11" s="142">
        <f>SUM(C11:G11)</f>
        <v>27531000</v>
      </c>
      <c r="C11" s="13">
        <v>5244000</v>
      </c>
      <c r="D11" s="13">
        <v>5382000</v>
      </c>
      <c r="E11" s="13">
        <v>5520000</v>
      </c>
      <c r="F11" s="13">
        <v>5658000</v>
      </c>
      <c r="G11" s="13">
        <v>5727000</v>
      </c>
      <c r="H11" s="64">
        <v>27531000</v>
      </c>
    </row>
    <row r="12" spans="1:9" s="8" customFormat="1" x14ac:dyDescent="0.35">
      <c r="A12" s="47" t="s">
        <v>270</v>
      </c>
      <c r="B12" s="142">
        <f>SUM(C12:G12)</f>
        <v>171819075</v>
      </c>
      <c r="C12" s="121">
        <v>25329400</v>
      </c>
      <c r="D12" s="121">
        <v>31307768</v>
      </c>
      <c r="E12" s="121">
        <v>37689282</v>
      </c>
      <c r="F12" s="121">
        <v>38416912</v>
      </c>
      <c r="G12" s="121">
        <v>39075713</v>
      </c>
      <c r="H12" s="98">
        <v>171819075</v>
      </c>
    </row>
    <row r="13" spans="1:9" s="8" customFormat="1" ht="31.5" thickBot="1" x14ac:dyDescent="0.4">
      <c r="A13" s="102" t="s">
        <v>408</v>
      </c>
      <c r="B13" s="142">
        <f t="shared" si="0"/>
        <v>157325467</v>
      </c>
      <c r="C13" s="103">
        <v>27040315</v>
      </c>
      <c r="D13" s="103">
        <v>29498525</v>
      </c>
      <c r="E13" s="103">
        <v>31956735</v>
      </c>
      <c r="F13" s="103">
        <v>34414946</v>
      </c>
      <c r="G13" s="103">
        <v>34414946</v>
      </c>
      <c r="H13" s="104">
        <v>157325467</v>
      </c>
    </row>
    <row r="14" spans="1:9" s="17" customFormat="1" ht="16" thickBot="1" x14ac:dyDescent="0.4">
      <c r="A14" s="843" t="s">
        <v>270</v>
      </c>
      <c r="B14" s="285">
        <f>B8+B12+B13</f>
        <v>679412942</v>
      </c>
      <c r="C14" s="265"/>
      <c r="D14" s="264"/>
      <c r="E14" s="264"/>
      <c r="F14" s="264"/>
      <c r="G14" s="264"/>
      <c r="H14" s="284">
        <f>H8+H12+H13</f>
        <v>679869222.75</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79998168889431442"/>
  </sheetPr>
  <dimension ref="A1:H21"/>
  <sheetViews>
    <sheetView topLeftCell="A11" zoomScale="80" zoomScaleNormal="80" workbookViewId="0">
      <selection activeCell="A21" sqref="A21"/>
    </sheetView>
  </sheetViews>
  <sheetFormatPr baseColWidth="10" defaultColWidth="0" defaultRowHeight="15.5" zeroHeight="1" x14ac:dyDescent="0.35"/>
  <cols>
    <col min="1" max="1" width="50.6640625" style="39" customWidth="1"/>
    <col min="2" max="2" width="12.4140625" style="131" customWidth="1"/>
    <col min="3" max="3" width="12.4140625" customWidth="1"/>
    <col min="4" max="7" width="12.4140625" style="25" customWidth="1"/>
    <col min="8" max="8" width="12.4140625" style="32" customWidth="1"/>
    <col min="9" max="16384" width="12.4140625" hidden="1"/>
  </cols>
  <sheetData>
    <row r="1" spans="1:8" x14ac:dyDescent="0.35">
      <c r="A1" s="317"/>
      <c r="B1" s="359"/>
      <c r="C1" s="977" t="s">
        <v>268</v>
      </c>
      <c r="D1" s="977"/>
      <c r="E1" s="977"/>
      <c r="F1" s="977"/>
      <c r="G1" s="977"/>
      <c r="H1" s="360"/>
    </row>
    <row r="2" spans="1:8" s="4" customFormat="1" ht="27" customHeight="1" thickBot="1" x14ac:dyDescent="0.4">
      <c r="A2" s="320" t="s">
        <v>267</v>
      </c>
      <c r="B2" s="361" t="s">
        <v>334</v>
      </c>
      <c r="C2" s="322">
        <v>2023</v>
      </c>
      <c r="D2" s="322">
        <v>2024</v>
      </c>
      <c r="E2" s="322">
        <v>2025</v>
      </c>
      <c r="F2" s="322">
        <v>2026</v>
      </c>
      <c r="G2" s="322">
        <v>2027</v>
      </c>
      <c r="H2" s="415" t="s">
        <v>269</v>
      </c>
    </row>
    <row r="3" spans="1:8" ht="46.5" x14ac:dyDescent="0.35">
      <c r="A3" s="362" t="s">
        <v>553</v>
      </c>
      <c r="B3" s="363">
        <f t="shared" ref="B3:B20" si="0">SUM(C3:G3)</f>
        <v>15009450</v>
      </c>
      <c r="C3" s="334">
        <v>3001890</v>
      </c>
      <c r="D3" s="334">
        <v>3001890</v>
      </c>
      <c r="E3" s="334">
        <v>3001890</v>
      </c>
      <c r="F3" s="334">
        <v>3001890</v>
      </c>
      <c r="G3" s="334">
        <v>3001890</v>
      </c>
      <c r="H3" s="416">
        <v>15009450</v>
      </c>
    </row>
    <row r="4" spans="1:8" s="16" customFormat="1" ht="47.4" customHeight="1" x14ac:dyDescent="0.35">
      <c r="A4" s="364" t="s">
        <v>554</v>
      </c>
      <c r="B4" s="365">
        <f t="shared" si="0"/>
        <v>26717550</v>
      </c>
      <c r="C4" s="334">
        <v>5343510</v>
      </c>
      <c r="D4" s="334">
        <v>5343510</v>
      </c>
      <c r="E4" s="334">
        <v>5343510</v>
      </c>
      <c r="F4" s="334">
        <v>5343510</v>
      </c>
      <c r="G4" s="334">
        <v>5343510</v>
      </c>
      <c r="H4" s="412">
        <v>26717550</v>
      </c>
    </row>
    <row r="5" spans="1:8" ht="30" customHeight="1" x14ac:dyDescent="0.35">
      <c r="A5" s="364" t="s">
        <v>555</v>
      </c>
      <c r="B5" s="365">
        <f t="shared" si="0"/>
        <v>57882825</v>
      </c>
      <c r="C5" s="334">
        <v>11576565</v>
      </c>
      <c r="D5" s="334">
        <v>11576565</v>
      </c>
      <c r="E5" s="334">
        <v>11576565</v>
      </c>
      <c r="F5" s="334">
        <v>11576565</v>
      </c>
      <c r="G5" s="334">
        <v>11576565</v>
      </c>
      <c r="H5" s="412">
        <v>57882825</v>
      </c>
    </row>
    <row r="6" spans="1:8" s="16" customFormat="1" x14ac:dyDescent="0.35">
      <c r="A6" s="364" t="s">
        <v>270</v>
      </c>
      <c r="B6" s="366">
        <f t="shared" si="0"/>
        <v>99609825</v>
      </c>
      <c r="C6" s="319">
        <v>19921965</v>
      </c>
      <c r="D6" s="319">
        <v>19921965</v>
      </c>
      <c r="E6" s="319">
        <v>19921965</v>
      </c>
      <c r="F6" s="319">
        <v>19921965</v>
      </c>
      <c r="G6" s="319">
        <v>19921965</v>
      </c>
      <c r="H6" s="417">
        <v>99609825</v>
      </c>
    </row>
    <row r="7" spans="1:8" ht="77.5" x14ac:dyDescent="0.35">
      <c r="A7" s="367" t="s">
        <v>557</v>
      </c>
      <c r="B7" s="365">
        <f>SUM(C7:G7)</f>
        <v>8706560</v>
      </c>
      <c r="C7" s="368">
        <v>1577760</v>
      </c>
      <c r="D7" s="368">
        <v>1655660</v>
      </c>
      <c r="E7" s="368">
        <v>1737360</v>
      </c>
      <c r="F7" s="368">
        <v>1822860</v>
      </c>
      <c r="G7" s="368">
        <v>1912920</v>
      </c>
      <c r="H7" s="418">
        <v>8706560</v>
      </c>
    </row>
    <row r="8" spans="1:8" x14ac:dyDescent="0.35">
      <c r="A8" s="369" t="s">
        <v>558</v>
      </c>
      <c r="B8" s="420">
        <f>SUM(C8:G8)</f>
        <v>12458680</v>
      </c>
      <c r="C8" s="382">
        <v>2257580</v>
      </c>
      <c r="D8" s="375">
        <v>2368920</v>
      </c>
      <c r="E8" s="375">
        <v>2485960</v>
      </c>
      <c r="F8" s="375">
        <v>2608700</v>
      </c>
      <c r="G8" s="375">
        <v>2737520</v>
      </c>
      <c r="H8" s="412">
        <v>12458680</v>
      </c>
    </row>
    <row r="9" spans="1:8" x14ac:dyDescent="0.35">
      <c r="A9" s="369" t="s">
        <v>559</v>
      </c>
      <c r="B9" s="365">
        <f>SUM(C9:G9)</f>
        <v>9382200</v>
      </c>
      <c r="C9" s="375">
        <v>1700880</v>
      </c>
      <c r="D9" s="375">
        <v>1784480</v>
      </c>
      <c r="E9" s="375">
        <v>1871880</v>
      </c>
      <c r="F9" s="375">
        <v>1964220</v>
      </c>
      <c r="G9" s="375">
        <v>2060740</v>
      </c>
      <c r="H9" s="412">
        <v>9382200</v>
      </c>
    </row>
    <row r="10" spans="1:8" ht="16" thickBot="1" x14ac:dyDescent="0.4">
      <c r="A10" s="381" t="s">
        <v>271</v>
      </c>
      <c r="B10" s="469">
        <f>SUM(C10:G10)</f>
        <v>30547440</v>
      </c>
      <c r="C10" s="377">
        <v>5536220</v>
      </c>
      <c r="D10" s="377">
        <v>5809060</v>
      </c>
      <c r="E10" s="377">
        <v>6095200</v>
      </c>
      <c r="F10" s="377">
        <v>6395780</v>
      </c>
      <c r="G10" s="377">
        <v>6711180</v>
      </c>
      <c r="H10" s="419">
        <v>30547440</v>
      </c>
    </row>
    <row r="11" spans="1:8" ht="31" x14ac:dyDescent="0.35">
      <c r="A11" s="369" t="s">
        <v>407</v>
      </c>
      <c r="B11" s="365">
        <f t="shared" si="0"/>
        <v>58305150</v>
      </c>
      <c r="C11" s="334">
        <v>9391500</v>
      </c>
      <c r="D11" s="334">
        <v>10409850</v>
      </c>
      <c r="E11" s="370">
        <v>11538450</v>
      </c>
      <c r="F11" s="334">
        <v>12789450</v>
      </c>
      <c r="G11" s="334">
        <v>14175900</v>
      </c>
      <c r="H11" s="412">
        <v>58305150</v>
      </c>
    </row>
    <row r="12" spans="1:8" x14ac:dyDescent="0.35">
      <c r="A12" s="844" t="s">
        <v>9</v>
      </c>
      <c r="B12" s="365">
        <f t="shared" si="0"/>
        <v>30680000</v>
      </c>
      <c r="C12" s="368">
        <v>6136000</v>
      </c>
      <c r="D12" s="368">
        <v>6136000</v>
      </c>
      <c r="E12" s="368">
        <v>6136000</v>
      </c>
      <c r="F12" s="368">
        <v>6136000</v>
      </c>
      <c r="G12" s="368">
        <v>6136000</v>
      </c>
      <c r="H12" s="418">
        <v>30680000</v>
      </c>
    </row>
    <row r="13" spans="1:8" ht="31" x14ac:dyDescent="0.35">
      <c r="A13" s="291" t="s">
        <v>776</v>
      </c>
      <c r="B13" s="371">
        <f t="shared" si="0"/>
        <v>56039800</v>
      </c>
      <c r="C13" s="372">
        <v>11207960</v>
      </c>
      <c r="D13" s="372">
        <v>11207960</v>
      </c>
      <c r="E13" s="372">
        <v>11207960</v>
      </c>
      <c r="F13" s="372">
        <v>11207960</v>
      </c>
      <c r="G13" s="372">
        <v>11207960</v>
      </c>
      <c r="H13" s="412">
        <v>56039800</v>
      </c>
    </row>
    <row r="14" spans="1:8" x14ac:dyDescent="0.35">
      <c r="A14" s="373" t="s">
        <v>556</v>
      </c>
      <c r="B14" s="374">
        <f t="shared" si="0"/>
        <v>52327020</v>
      </c>
      <c r="C14" s="375">
        <v>10465404</v>
      </c>
      <c r="D14" s="375">
        <v>10465404</v>
      </c>
      <c r="E14" s="375">
        <v>10465404</v>
      </c>
      <c r="F14" s="375">
        <v>10465404</v>
      </c>
      <c r="G14" s="375">
        <v>10465404</v>
      </c>
      <c r="H14" s="413">
        <v>52327020</v>
      </c>
    </row>
    <row r="15" spans="1:8" x14ac:dyDescent="0.35">
      <c r="A15" s="373" t="s">
        <v>87</v>
      </c>
      <c r="B15" s="374">
        <f t="shared" si="0"/>
        <v>7154880</v>
      </c>
      <c r="C15" s="375">
        <v>1430976</v>
      </c>
      <c r="D15" s="375">
        <v>1430976</v>
      </c>
      <c r="E15" s="375">
        <v>1430976</v>
      </c>
      <c r="F15" s="375">
        <v>1430976</v>
      </c>
      <c r="G15" s="375">
        <v>1430976</v>
      </c>
      <c r="H15" s="414">
        <v>7154880</v>
      </c>
    </row>
    <row r="16" spans="1:8" x14ac:dyDescent="0.35">
      <c r="A16" s="373" t="s">
        <v>88</v>
      </c>
      <c r="B16" s="374">
        <f t="shared" si="0"/>
        <v>5775600</v>
      </c>
      <c r="C16" s="375">
        <v>1155120</v>
      </c>
      <c r="D16" s="375">
        <v>1155120</v>
      </c>
      <c r="E16" s="375">
        <v>1155120</v>
      </c>
      <c r="F16" s="375">
        <v>1155120</v>
      </c>
      <c r="G16" s="375">
        <v>1155120</v>
      </c>
      <c r="H16" s="413">
        <v>5775600</v>
      </c>
    </row>
    <row r="17" spans="1:8" x14ac:dyDescent="0.35">
      <c r="A17" s="373" t="s">
        <v>89</v>
      </c>
      <c r="B17" s="374">
        <f t="shared" si="0"/>
        <v>3015680</v>
      </c>
      <c r="C17" s="375">
        <v>603136</v>
      </c>
      <c r="D17" s="375">
        <v>603136</v>
      </c>
      <c r="E17" s="375">
        <v>603136</v>
      </c>
      <c r="F17" s="375">
        <v>603136</v>
      </c>
      <c r="G17" s="375">
        <v>603136</v>
      </c>
      <c r="H17" s="413">
        <v>3015680</v>
      </c>
    </row>
    <row r="18" spans="1:8" x14ac:dyDescent="0.35">
      <c r="A18" s="373" t="s">
        <v>90</v>
      </c>
      <c r="B18" s="374">
        <f t="shared" si="0"/>
        <v>1480864</v>
      </c>
      <c r="C18" s="375">
        <v>370216</v>
      </c>
      <c r="D18" s="375">
        <v>370216</v>
      </c>
      <c r="E18" s="375">
        <v>370216</v>
      </c>
      <c r="F18" s="375">
        <v>370216</v>
      </c>
      <c r="G18" s="375">
        <v>0</v>
      </c>
      <c r="H18" s="412">
        <v>1480864</v>
      </c>
    </row>
    <row r="19" spans="1:8" x14ac:dyDescent="0.35">
      <c r="A19" s="373" t="s">
        <v>91</v>
      </c>
      <c r="B19" s="374">
        <f t="shared" si="0"/>
        <v>378540</v>
      </c>
      <c r="C19" s="375">
        <v>189270</v>
      </c>
      <c r="D19" s="375">
        <v>189270</v>
      </c>
      <c r="E19" s="375">
        <v>0</v>
      </c>
      <c r="F19" s="375">
        <v>0</v>
      </c>
      <c r="G19" s="375">
        <v>0</v>
      </c>
      <c r="H19" s="412">
        <v>378540</v>
      </c>
    </row>
    <row r="20" spans="1:8" ht="16" thickBot="1" x14ac:dyDescent="0.4">
      <c r="A20" s="376" t="s">
        <v>270</v>
      </c>
      <c r="B20" s="468">
        <f t="shared" si="0"/>
        <v>126172384</v>
      </c>
      <c r="C20" s="377">
        <v>25422082</v>
      </c>
      <c r="D20" s="377">
        <v>25422082</v>
      </c>
      <c r="E20" s="377">
        <v>25232812</v>
      </c>
      <c r="F20" s="377">
        <v>25232812</v>
      </c>
      <c r="G20" s="377">
        <v>24862596</v>
      </c>
      <c r="H20" s="419">
        <v>126172384</v>
      </c>
    </row>
    <row r="21" spans="1:8" x14ac:dyDescent="0.35">
      <c r="A21" s="839" t="s">
        <v>270</v>
      </c>
      <c r="B21" s="378">
        <f>B6+B10+B11+B12+B20</f>
        <v>345314799</v>
      </c>
      <c r="C21" s="379"/>
      <c r="D21" s="334"/>
      <c r="E21" s="334"/>
      <c r="F21" s="334"/>
      <c r="G21" s="334"/>
      <c r="H21" s="380">
        <f>H6+H10+H11+H12+H20</f>
        <v>345314799</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79998168889431442"/>
  </sheetPr>
  <dimension ref="A1:L1048576"/>
  <sheetViews>
    <sheetView topLeftCell="A26" zoomScale="80" zoomScaleNormal="80" workbookViewId="0">
      <selection activeCell="A34" sqref="A34"/>
    </sheetView>
  </sheetViews>
  <sheetFormatPr baseColWidth="10" defaultColWidth="0" defaultRowHeight="15.5" zeroHeight="1" x14ac:dyDescent="0.35"/>
  <cols>
    <col min="1" max="1" width="50.6640625" style="39" customWidth="1"/>
    <col min="2" max="2" width="15.6640625" style="131" customWidth="1"/>
    <col min="3" max="3" width="17.58203125" style="25" customWidth="1"/>
    <col min="4" max="4" width="14.9140625" style="52" customWidth="1"/>
    <col min="5" max="5" width="15.08203125" style="52" customWidth="1"/>
    <col min="6" max="6" width="18.83203125" style="52" customWidth="1"/>
    <col min="7" max="7" width="14.08203125" style="52" customWidth="1"/>
    <col min="8" max="8" width="21.6640625" style="52" customWidth="1"/>
    <col min="9" max="12" width="0" hidden="1" customWidth="1"/>
    <col min="13" max="16384" width="10.6640625" hidden="1"/>
  </cols>
  <sheetData>
    <row r="1" spans="1:8" x14ac:dyDescent="0.35">
      <c r="A1" s="84"/>
      <c r="C1" s="967" t="s">
        <v>268</v>
      </c>
      <c r="D1" s="967"/>
      <c r="E1" s="967"/>
      <c r="F1" s="967"/>
      <c r="G1" s="967"/>
    </row>
    <row r="2" spans="1:8" s="4" customFormat="1" ht="16" thickBot="1" x14ac:dyDescent="0.4">
      <c r="A2" s="44" t="s">
        <v>267</v>
      </c>
      <c r="B2" s="242" t="s">
        <v>334</v>
      </c>
      <c r="C2" s="241">
        <v>2023</v>
      </c>
      <c r="D2" s="241">
        <v>2024</v>
      </c>
      <c r="E2" s="241">
        <v>2025</v>
      </c>
      <c r="F2" s="241">
        <v>2026</v>
      </c>
      <c r="G2" s="241">
        <v>2027</v>
      </c>
      <c r="H2" s="58" t="s">
        <v>269</v>
      </c>
    </row>
    <row r="3" spans="1:8" x14ac:dyDescent="0.35">
      <c r="A3" s="22" t="s">
        <v>402</v>
      </c>
      <c r="B3" s="214"/>
      <c r="G3" s="226"/>
    </row>
    <row r="4" spans="1:8" x14ac:dyDescent="0.35">
      <c r="A4" s="111" t="s">
        <v>254</v>
      </c>
      <c r="B4" s="142">
        <f>SUM(C4:G4)</f>
        <v>10780950</v>
      </c>
      <c r="C4" s="90">
        <v>2101250</v>
      </c>
      <c r="D4" s="90">
        <v>2101250</v>
      </c>
      <c r="E4" s="90">
        <v>2101250</v>
      </c>
      <c r="F4" s="90">
        <v>2101250</v>
      </c>
      <c r="G4" s="90">
        <v>2375950</v>
      </c>
      <c r="H4" s="91">
        <v>10780950</v>
      </c>
    </row>
    <row r="5" spans="1:8" ht="31" x14ac:dyDescent="0.35">
      <c r="A5" s="111" t="s">
        <v>285</v>
      </c>
      <c r="B5" s="142">
        <f t="shared" ref="B5:B31" si="0">SUM(C5:G5)</f>
        <v>5258250</v>
      </c>
      <c r="C5" s="90">
        <v>1025000</v>
      </c>
      <c r="D5" s="90">
        <v>1025000</v>
      </c>
      <c r="E5" s="90">
        <v>1025000</v>
      </c>
      <c r="F5" s="90">
        <v>1025000</v>
      </c>
      <c r="G5" s="90">
        <v>1158250</v>
      </c>
      <c r="H5" s="91">
        <v>5258250</v>
      </c>
    </row>
    <row r="6" spans="1:8" x14ac:dyDescent="0.35">
      <c r="A6" s="111" t="s">
        <v>255</v>
      </c>
      <c r="B6" s="142">
        <f t="shared" si="0"/>
        <v>12096000</v>
      </c>
      <c r="C6" s="90">
        <v>2362500</v>
      </c>
      <c r="D6" s="90">
        <v>2362500</v>
      </c>
      <c r="E6" s="90">
        <v>2362500</v>
      </c>
      <c r="F6" s="90">
        <v>2362500</v>
      </c>
      <c r="G6" s="90">
        <v>2646000</v>
      </c>
      <c r="H6" s="91">
        <v>12096000</v>
      </c>
    </row>
    <row r="7" spans="1:8" x14ac:dyDescent="0.35">
      <c r="A7" s="111" t="s">
        <v>256</v>
      </c>
      <c r="B7" s="142">
        <f t="shared" si="0"/>
        <v>3370410</v>
      </c>
      <c r="C7" s="90">
        <v>657000</v>
      </c>
      <c r="D7" s="90">
        <v>657000</v>
      </c>
      <c r="E7" s="90">
        <v>657000</v>
      </c>
      <c r="F7" s="90">
        <v>657000</v>
      </c>
      <c r="G7" s="90">
        <v>742410</v>
      </c>
      <c r="H7" s="91">
        <v>3370410</v>
      </c>
    </row>
    <row r="8" spans="1:8" x14ac:dyDescent="0.35">
      <c r="A8" s="111" t="s">
        <v>257</v>
      </c>
      <c r="B8" s="142">
        <f t="shared" si="0"/>
        <v>3580740</v>
      </c>
      <c r="C8" s="90">
        <v>698000</v>
      </c>
      <c r="D8" s="90">
        <v>698000</v>
      </c>
      <c r="E8" s="90">
        <v>698000</v>
      </c>
      <c r="F8" s="90">
        <v>698000</v>
      </c>
      <c r="G8" s="90">
        <v>788740</v>
      </c>
      <c r="H8" s="91">
        <v>3580740</v>
      </c>
    </row>
    <row r="9" spans="1:8" ht="16" thickBot="1" x14ac:dyDescent="0.4">
      <c r="A9" s="44" t="s">
        <v>270</v>
      </c>
      <c r="B9" s="146">
        <f>SUM(B4:B8)</f>
        <v>35086350</v>
      </c>
      <c r="C9" s="89">
        <v>5088865</v>
      </c>
      <c r="D9" s="89">
        <v>5088865</v>
      </c>
      <c r="E9" s="89">
        <v>5088865</v>
      </c>
      <c r="F9" s="89">
        <v>5088865</v>
      </c>
      <c r="G9" s="89">
        <v>5750810</v>
      </c>
      <c r="H9" s="130">
        <v>35086350</v>
      </c>
    </row>
    <row r="10" spans="1:8" x14ac:dyDescent="0.35">
      <c r="A10" s="22" t="s">
        <v>10</v>
      </c>
      <c r="B10" s="137">
        <f t="shared" si="0"/>
        <v>8308620</v>
      </c>
      <c r="C10" s="90">
        <v>1581000</v>
      </c>
      <c r="D10" s="90">
        <v>1581000</v>
      </c>
      <c r="E10" s="90">
        <v>1581000</v>
      </c>
      <c r="F10" s="90">
        <v>1674000</v>
      </c>
      <c r="G10" s="90">
        <v>1891620</v>
      </c>
      <c r="H10" s="91">
        <v>8308620</v>
      </c>
    </row>
    <row r="11" spans="1:8" x14ac:dyDescent="0.35">
      <c r="A11" s="34" t="s">
        <v>76</v>
      </c>
      <c r="B11" s="137">
        <f t="shared" si="0"/>
        <v>1923750</v>
      </c>
      <c r="C11" s="90">
        <v>375000</v>
      </c>
      <c r="D11" s="90">
        <v>375000</v>
      </c>
      <c r="E11" s="90">
        <v>375000</v>
      </c>
      <c r="F11" s="90">
        <v>375000</v>
      </c>
      <c r="G11" s="90">
        <v>423750</v>
      </c>
      <c r="H11" s="91">
        <v>1923750</v>
      </c>
    </row>
    <row r="12" spans="1:8" x14ac:dyDescent="0.35">
      <c r="A12" s="111" t="s">
        <v>258</v>
      </c>
      <c r="B12" s="137"/>
      <c r="C12" s="90"/>
      <c r="D12" s="90"/>
      <c r="E12" s="90"/>
      <c r="F12" s="90"/>
      <c r="G12" s="90"/>
      <c r="H12" s="91"/>
    </row>
    <row r="13" spans="1:8" ht="31" x14ac:dyDescent="0.35">
      <c r="A13" s="111" t="s">
        <v>259</v>
      </c>
      <c r="B13" s="137">
        <f t="shared" si="0"/>
        <v>18468000</v>
      </c>
      <c r="C13" s="90">
        <v>3600000</v>
      </c>
      <c r="D13" s="90">
        <v>3600000</v>
      </c>
      <c r="E13" s="90">
        <v>3600000</v>
      </c>
      <c r="F13" s="90">
        <v>3600000</v>
      </c>
      <c r="G13" s="90">
        <v>4068000</v>
      </c>
      <c r="H13" s="91">
        <v>18468000</v>
      </c>
    </row>
    <row r="14" spans="1:8" x14ac:dyDescent="0.35">
      <c r="A14" s="111" t="s">
        <v>260</v>
      </c>
      <c r="B14" s="137">
        <f t="shared" si="0"/>
        <v>513000</v>
      </c>
      <c r="C14" s="90">
        <v>100000</v>
      </c>
      <c r="D14" s="90">
        <v>100000</v>
      </c>
      <c r="E14" s="90">
        <v>100000</v>
      </c>
      <c r="F14" s="90">
        <v>100000</v>
      </c>
      <c r="G14" s="90">
        <v>113000</v>
      </c>
      <c r="H14" s="91">
        <v>513000</v>
      </c>
    </row>
    <row r="15" spans="1:8" ht="16" thickBot="1" x14ac:dyDescent="0.4">
      <c r="A15" s="115" t="s">
        <v>271</v>
      </c>
      <c r="B15" s="146">
        <f t="shared" si="0"/>
        <v>20904750</v>
      </c>
      <c r="C15" s="89">
        <v>4075000</v>
      </c>
      <c r="D15" s="89">
        <v>4075000</v>
      </c>
      <c r="E15" s="89">
        <v>4075000</v>
      </c>
      <c r="F15" s="89">
        <v>4075000</v>
      </c>
      <c r="G15" s="89">
        <v>4604750</v>
      </c>
      <c r="H15" s="130">
        <v>20904750</v>
      </c>
    </row>
    <row r="16" spans="1:8" ht="30.65" customHeight="1" x14ac:dyDescent="0.35">
      <c r="A16" s="34" t="s">
        <v>77</v>
      </c>
      <c r="B16" s="137">
        <f t="shared" si="0"/>
        <v>33242400</v>
      </c>
      <c r="C16" s="90">
        <v>6480000</v>
      </c>
      <c r="D16" s="90">
        <v>6480000</v>
      </c>
      <c r="E16" s="90">
        <v>6480000</v>
      </c>
      <c r="F16" s="90">
        <v>6480000</v>
      </c>
      <c r="G16" s="90">
        <v>7322400</v>
      </c>
      <c r="H16" s="91">
        <v>33242400</v>
      </c>
    </row>
    <row r="17" spans="1:8" ht="30.65" customHeight="1" x14ac:dyDescent="0.35">
      <c r="A17" s="41" t="s">
        <v>11</v>
      </c>
      <c r="B17" s="137">
        <f t="shared" si="0"/>
        <v>4001400</v>
      </c>
      <c r="C17" s="57">
        <v>780000</v>
      </c>
      <c r="D17" s="57">
        <v>780000</v>
      </c>
      <c r="E17" s="57">
        <v>780000</v>
      </c>
      <c r="F17" s="57">
        <v>780000</v>
      </c>
      <c r="G17" s="57">
        <v>881400</v>
      </c>
      <c r="H17" s="93">
        <v>4001400</v>
      </c>
    </row>
    <row r="18" spans="1:8" ht="30.65" customHeight="1" x14ac:dyDescent="0.35">
      <c r="A18" s="41" t="s">
        <v>12</v>
      </c>
      <c r="B18" s="137">
        <f t="shared" si="0"/>
        <v>1795500</v>
      </c>
      <c r="C18" s="57">
        <v>350000</v>
      </c>
      <c r="D18" s="57">
        <v>350000</v>
      </c>
      <c r="E18" s="57">
        <v>350000</v>
      </c>
      <c r="F18" s="57">
        <v>350000</v>
      </c>
      <c r="G18" s="57">
        <v>395500</v>
      </c>
      <c r="H18" s="93">
        <v>1795500</v>
      </c>
    </row>
    <row r="19" spans="1:8" ht="62" x14ac:dyDescent="0.35">
      <c r="A19" s="22" t="s">
        <v>403</v>
      </c>
      <c r="B19" s="137">
        <f t="shared" si="0"/>
        <v>2461448.5</v>
      </c>
      <c r="C19" s="90">
        <v>251263.5</v>
      </c>
      <c r="D19" s="90">
        <v>406318</v>
      </c>
      <c r="E19" s="90">
        <v>401327</v>
      </c>
      <c r="F19" s="90">
        <v>508081.5</v>
      </c>
      <c r="G19" s="90">
        <v>894458.5</v>
      </c>
      <c r="H19" s="91">
        <v>2461448.5</v>
      </c>
    </row>
    <row r="20" spans="1:8" ht="62" x14ac:dyDescent="0.35">
      <c r="A20" s="41" t="s">
        <v>560</v>
      </c>
      <c r="B20" s="137">
        <f t="shared" si="0"/>
        <v>8000000</v>
      </c>
      <c r="C20" s="57">
        <v>1600000</v>
      </c>
      <c r="D20" s="57">
        <v>1600000</v>
      </c>
      <c r="E20" s="57">
        <v>1600000</v>
      </c>
      <c r="F20" s="57">
        <v>1600000</v>
      </c>
      <c r="G20" s="57">
        <v>1600000</v>
      </c>
      <c r="H20" s="93">
        <v>8000000</v>
      </c>
    </row>
    <row r="21" spans="1:8" ht="31" x14ac:dyDescent="0.35">
      <c r="A21" s="41" t="s">
        <v>286</v>
      </c>
      <c r="B21" s="137">
        <f t="shared" si="0"/>
        <v>47665776.059999995</v>
      </c>
      <c r="C21" s="57">
        <v>9189843</v>
      </c>
      <c r="D21" s="57">
        <v>9223146</v>
      </c>
      <c r="E21" s="57">
        <v>9248340</v>
      </c>
      <c r="F21" s="57">
        <v>9240118.8000000007</v>
      </c>
      <c r="G21" s="57">
        <v>10764328.26</v>
      </c>
      <c r="H21" s="93">
        <v>47665776.060000002</v>
      </c>
    </row>
    <row r="22" spans="1:8" ht="31" x14ac:dyDescent="0.35">
      <c r="A22" s="34" t="s">
        <v>404</v>
      </c>
      <c r="B22" s="137">
        <f t="shared" si="0"/>
        <v>23700600</v>
      </c>
      <c r="C22" s="90">
        <v>4620000</v>
      </c>
      <c r="D22" s="90">
        <v>4620000</v>
      </c>
      <c r="E22" s="90">
        <v>4620000</v>
      </c>
      <c r="F22" s="90">
        <v>4620000</v>
      </c>
      <c r="G22" s="90">
        <v>5220600</v>
      </c>
      <c r="H22" s="91">
        <v>23700600</v>
      </c>
    </row>
    <row r="23" spans="1:8" x14ac:dyDescent="0.35">
      <c r="A23" s="111" t="s">
        <v>247</v>
      </c>
      <c r="B23" s="137">
        <f>SUM(C23:G23)</f>
        <v>790020</v>
      </c>
      <c r="C23" s="90">
        <v>154000</v>
      </c>
      <c r="D23" s="90">
        <v>154000</v>
      </c>
      <c r="E23" s="90">
        <v>154000</v>
      </c>
      <c r="F23" s="90">
        <v>154000</v>
      </c>
      <c r="G23" s="90">
        <v>174020</v>
      </c>
      <c r="H23" s="91">
        <v>790020</v>
      </c>
    </row>
    <row r="24" spans="1:8" ht="46.5" x14ac:dyDescent="0.35">
      <c r="A24" s="40" t="s">
        <v>405</v>
      </c>
      <c r="B24" s="137">
        <f t="shared" si="0"/>
        <v>14748750</v>
      </c>
      <c r="C24" s="191">
        <v>2875000</v>
      </c>
      <c r="D24" s="191">
        <v>2875000</v>
      </c>
      <c r="E24" s="191">
        <v>2875000</v>
      </c>
      <c r="F24" s="191">
        <v>2875000</v>
      </c>
      <c r="G24" s="191">
        <v>3248750</v>
      </c>
      <c r="H24" s="192">
        <v>14748750</v>
      </c>
    </row>
    <row r="25" spans="1:8" ht="31" x14ac:dyDescent="0.35">
      <c r="A25" s="111" t="s">
        <v>244</v>
      </c>
      <c r="B25" s="137">
        <f t="shared" si="0"/>
        <v>22558400</v>
      </c>
      <c r="C25" s="90">
        <v>5520000</v>
      </c>
      <c r="D25" s="90">
        <v>4600000</v>
      </c>
      <c r="E25" s="90">
        <v>4600000</v>
      </c>
      <c r="F25" s="90">
        <v>3680000</v>
      </c>
      <c r="G25" s="90">
        <v>4158400</v>
      </c>
      <c r="H25" s="91">
        <v>22558400</v>
      </c>
    </row>
    <row r="26" spans="1:8" ht="46.5" x14ac:dyDescent="0.35">
      <c r="A26" s="111" t="s">
        <v>245</v>
      </c>
      <c r="B26" s="137">
        <f t="shared" si="0"/>
        <v>4062960</v>
      </c>
      <c r="C26" s="90">
        <v>792000</v>
      </c>
      <c r="D26" s="90">
        <v>792000</v>
      </c>
      <c r="E26" s="90">
        <v>792000</v>
      </c>
      <c r="F26" s="90">
        <v>792000</v>
      </c>
      <c r="G26" s="90">
        <v>894960</v>
      </c>
      <c r="H26" s="91">
        <v>4062960</v>
      </c>
    </row>
    <row r="27" spans="1:8" ht="16" thickBot="1" x14ac:dyDescent="0.4">
      <c r="A27" s="44" t="s">
        <v>270</v>
      </c>
      <c r="B27" s="149">
        <f>SUM(B24:B26)</f>
        <v>41370110</v>
      </c>
      <c r="C27" s="89">
        <v>10728000</v>
      </c>
      <c r="D27" s="89">
        <v>9808000</v>
      </c>
      <c r="E27" s="89">
        <v>9808000</v>
      </c>
      <c r="F27" s="89">
        <v>8888000</v>
      </c>
      <c r="G27" s="89">
        <v>10043440</v>
      </c>
      <c r="H27" s="130">
        <v>49275440</v>
      </c>
    </row>
    <row r="28" spans="1:8" ht="46.5" x14ac:dyDescent="0.35">
      <c r="A28" s="22" t="s">
        <v>406</v>
      </c>
      <c r="B28" s="142">
        <f t="shared" si="0"/>
        <v>2682600</v>
      </c>
      <c r="C28" s="90">
        <v>630000</v>
      </c>
      <c r="D28" s="90">
        <v>655800</v>
      </c>
      <c r="E28"/>
      <c r="F28" s="90">
        <v>655800</v>
      </c>
      <c r="G28" s="90">
        <v>741000</v>
      </c>
      <c r="H28" s="91">
        <v>3338400</v>
      </c>
    </row>
    <row r="29" spans="1:8" ht="15" customHeight="1" x14ac:dyDescent="0.35">
      <c r="A29" s="111" t="s">
        <v>249</v>
      </c>
      <c r="B29" s="142">
        <f t="shared" si="0"/>
        <v>814430</v>
      </c>
      <c r="C29" s="90">
        <v>149500</v>
      </c>
      <c r="D29" s="90">
        <v>161000</v>
      </c>
      <c r="E29" s="90">
        <v>161000</v>
      </c>
      <c r="F29" s="90">
        <v>161000</v>
      </c>
      <c r="G29" s="90">
        <v>181930</v>
      </c>
      <c r="H29" s="91">
        <v>814430</v>
      </c>
    </row>
    <row r="30" spans="1:8" x14ac:dyDescent="0.35">
      <c r="A30" s="111" t="s">
        <v>250</v>
      </c>
      <c r="B30" s="142">
        <f t="shared" si="0"/>
        <v>4963500</v>
      </c>
      <c r="C30" s="90">
        <v>1050000</v>
      </c>
      <c r="D30" s="90">
        <v>1050000</v>
      </c>
      <c r="E30" s="90">
        <v>915000</v>
      </c>
      <c r="F30" s="90">
        <v>915000</v>
      </c>
      <c r="G30" s="90">
        <v>1033500</v>
      </c>
      <c r="H30" s="91">
        <v>4963500</v>
      </c>
    </row>
    <row r="31" spans="1:8" x14ac:dyDescent="0.35">
      <c r="A31" s="9" t="s">
        <v>782</v>
      </c>
      <c r="B31" s="142">
        <f t="shared" si="0"/>
        <v>307800</v>
      </c>
      <c r="C31" s="90">
        <v>60000</v>
      </c>
      <c r="D31" s="90">
        <v>60000</v>
      </c>
      <c r="E31" s="90">
        <v>60000</v>
      </c>
      <c r="F31" s="90">
        <v>60000</v>
      </c>
      <c r="G31" s="90">
        <v>67800</v>
      </c>
      <c r="H31" s="91">
        <v>307800</v>
      </c>
    </row>
    <row r="32" spans="1:8" ht="16" thickBot="1" x14ac:dyDescent="0.4">
      <c r="A32" s="44" t="s">
        <v>270</v>
      </c>
      <c r="B32" s="216">
        <f>SUM(B28:B31)</f>
        <v>8768330</v>
      </c>
      <c r="C32" s="89">
        <v>4012000</v>
      </c>
      <c r="D32" s="89">
        <v>4059500</v>
      </c>
      <c r="E32" s="89">
        <v>3909500</v>
      </c>
      <c r="F32" s="89">
        <v>3909500</v>
      </c>
      <c r="G32" s="303">
        <v>4295780</v>
      </c>
      <c r="H32" s="130">
        <v>20186280</v>
      </c>
    </row>
    <row r="33" spans="1:8" ht="16.25" customHeight="1" thickBot="1" x14ac:dyDescent="0.4">
      <c r="A33" s="37" t="s">
        <v>14</v>
      </c>
      <c r="B33" s="217">
        <f>SUM(C33:G33)</f>
        <v>5982600</v>
      </c>
      <c r="C33" s="154">
        <v>927480</v>
      </c>
      <c r="D33" s="154">
        <v>1038400</v>
      </c>
      <c r="E33" s="154">
        <v>1168200</v>
      </c>
      <c r="F33" s="154">
        <v>1323370</v>
      </c>
      <c r="G33" s="154">
        <v>1525150</v>
      </c>
      <c r="H33" s="168">
        <v>5982600</v>
      </c>
    </row>
    <row r="34" spans="1:8" x14ac:dyDescent="0.35">
      <c r="A34" s="845" t="s">
        <v>270</v>
      </c>
      <c r="B34" s="294">
        <f>B9+B10+B15+B16+B17+B18+B19+B20+B21+B22+B23+B27+B32+B33</f>
        <v>242077904.56</v>
      </c>
      <c r="C34"/>
      <c r="D34"/>
      <c r="E34"/>
      <c r="F34"/>
      <c r="G34"/>
      <c r="H34" s="294">
        <f>H9+H10+H15+H16+H17+H18+H19+H20+H21+H22+H23+H27+H32+H33</f>
        <v>261401184.56</v>
      </c>
    </row>
    <row r="1048576" spans="3:3" hidden="1" x14ac:dyDescent="0.35">
      <c r="C1048576" s="90">
        <v>655800</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A1:L25"/>
  <sheetViews>
    <sheetView zoomScale="80" zoomScaleNormal="80" workbookViewId="0">
      <selection activeCell="A17" sqref="A17"/>
    </sheetView>
  </sheetViews>
  <sheetFormatPr baseColWidth="10" defaultColWidth="0" defaultRowHeight="15.5" zeroHeight="1" x14ac:dyDescent="0.35"/>
  <cols>
    <col min="1" max="1" width="50.6640625" style="39" customWidth="1"/>
    <col min="2" max="2" width="12.4140625" style="187" customWidth="1"/>
    <col min="3" max="8" width="12.4140625" style="90" customWidth="1"/>
    <col min="9" max="12" width="0" hidden="1" customWidth="1"/>
    <col min="13" max="16384" width="10.6640625" hidden="1"/>
  </cols>
  <sheetData>
    <row r="1" spans="1:8" x14ac:dyDescent="0.35">
      <c r="A1" s="84"/>
      <c r="B1" s="215"/>
      <c r="C1" s="978" t="s">
        <v>268</v>
      </c>
      <c r="D1" s="978"/>
      <c r="E1" s="978"/>
      <c r="F1" s="978"/>
      <c r="G1" s="978"/>
      <c r="H1" s="87"/>
    </row>
    <row r="2" spans="1:8" s="16" customFormat="1" ht="27" customHeight="1" thickBot="1" x14ac:dyDescent="0.4">
      <c r="A2" s="44" t="s">
        <v>267</v>
      </c>
      <c r="B2" s="240" t="s">
        <v>334</v>
      </c>
      <c r="C2" s="241">
        <v>2023</v>
      </c>
      <c r="D2" s="241">
        <v>2024</v>
      </c>
      <c r="E2" s="241">
        <v>2025</v>
      </c>
      <c r="F2" s="241">
        <v>2026</v>
      </c>
      <c r="G2" s="241">
        <v>2027</v>
      </c>
      <c r="H2" s="230" t="s">
        <v>269</v>
      </c>
    </row>
    <row r="3" spans="1:8" ht="62" x14ac:dyDescent="0.35">
      <c r="A3" s="383" t="s">
        <v>561</v>
      </c>
      <c r="B3" s="137">
        <f t="shared" ref="B3:B11" si="0">SUM(C3:G3)</f>
        <v>3794000</v>
      </c>
      <c r="C3" s="384">
        <v>743600</v>
      </c>
      <c r="D3" s="384">
        <v>751200</v>
      </c>
      <c r="E3" s="384">
        <v>758800</v>
      </c>
      <c r="F3" s="384">
        <v>774000</v>
      </c>
      <c r="G3" s="384">
        <v>766400</v>
      </c>
      <c r="H3" s="384">
        <v>3794000</v>
      </c>
    </row>
    <row r="4" spans="1:8" x14ac:dyDescent="0.35">
      <c r="A4" s="385" t="s">
        <v>562</v>
      </c>
      <c r="B4" s="137">
        <f t="shared" si="0"/>
        <v>56832610</v>
      </c>
      <c r="C4" s="384">
        <v>11139130</v>
      </c>
      <c r="D4" s="384">
        <v>11252940</v>
      </c>
      <c r="E4" s="384">
        <v>11366560</v>
      </c>
      <c r="F4" s="384">
        <v>11593800</v>
      </c>
      <c r="G4" s="384">
        <v>11480180</v>
      </c>
      <c r="H4" s="384">
        <v>56832610</v>
      </c>
    </row>
    <row r="5" spans="1:8" x14ac:dyDescent="0.35">
      <c r="A5" s="386" t="s">
        <v>563</v>
      </c>
      <c r="B5" s="137">
        <f t="shared" si="0"/>
        <v>45525720</v>
      </c>
      <c r="C5" s="384">
        <v>8923080</v>
      </c>
      <c r="D5" s="384">
        <v>9014040</v>
      </c>
      <c r="E5" s="384">
        <v>9105120</v>
      </c>
      <c r="F5" s="384">
        <v>9287280</v>
      </c>
      <c r="G5" s="384">
        <v>9196200</v>
      </c>
      <c r="H5" s="384">
        <v>45525720</v>
      </c>
    </row>
    <row r="6" spans="1:8" x14ac:dyDescent="0.35">
      <c r="A6" s="386" t="s">
        <v>564</v>
      </c>
      <c r="B6" s="137">
        <f t="shared" si="0"/>
        <v>50206610</v>
      </c>
      <c r="C6" s="384">
        <v>9840450</v>
      </c>
      <c r="D6" s="384">
        <v>9940920</v>
      </c>
      <c r="E6" s="384">
        <v>10041390</v>
      </c>
      <c r="F6" s="384">
        <v>10242160</v>
      </c>
      <c r="G6" s="384">
        <v>10141690</v>
      </c>
      <c r="H6" s="384">
        <v>50206610</v>
      </c>
    </row>
    <row r="7" spans="1:8" x14ac:dyDescent="0.35">
      <c r="A7" s="386" t="s">
        <v>565</v>
      </c>
      <c r="B7" s="137">
        <f t="shared" si="0"/>
        <v>19881750</v>
      </c>
      <c r="C7" s="384">
        <v>3896850</v>
      </c>
      <c r="D7" s="384">
        <v>3936600</v>
      </c>
      <c r="E7" s="384">
        <v>3976350</v>
      </c>
      <c r="F7" s="384">
        <v>4055850</v>
      </c>
      <c r="G7" s="384">
        <v>4016100</v>
      </c>
      <c r="H7" s="384">
        <v>19881750</v>
      </c>
    </row>
    <row r="8" spans="1:8" ht="46.5" x14ac:dyDescent="0.35">
      <c r="A8" s="387" t="s">
        <v>566</v>
      </c>
      <c r="B8" s="137">
        <f t="shared" si="0"/>
        <v>9296400</v>
      </c>
      <c r="C8" s="384">
        <v>1822080</v>
      </c>
      <c r="D8" s="384">
        <v>1840680</v>
      </c>
      <c r="E8" s="384">
        <v>1859280</v>
      </c>
      <c r="F8" s="384">
        <v>1896480</v>
      </c>
      <c r="G8" s="384">
        <v>1877880</v>
      </c>
      <c r="H8" s="384">
        <v>9296400</v>
      </c>
    </row>
    <row r="9" spans="1:8" s="16" customFormat="1" ht="46.5" x14ac:dyDescent="0.35">
      <c r="A9" s="387" t="s">
        <v>567</v>
      </c>
      <c r="B9" s="137">
        <f t="shared" si="0"/>
        <v>1962540</v>
      </c>
      <c r="C9" s="384">
        <v>384660</v>
      </c>
      <c r="D9" s="384">
        <v>388620</v>
      </c>
      <c r="E9" s="384">
        <v>392490</v>
      </c>
      <c r="F9" s="384">
        <v>400320</v>
      </c>
      <c r="G9" s="384">
        <v>396450</v>
      </c>
      <c r="H9" s="384">
        <v>1962540</v>
      </c>
    </row>
    <row r="10" spans="1:8" x14ac:dyDescent="0.35">
      <c r="A10" s="388" t="s">
        <v>270</v>
      </c>
      <c r="B10" s="146">
        <f t="shared" si="0"/>
        <v>187500000</v>
      </c>
      <c r="C10" s="459">
        <v>36750000</v>
      </c>
      <c r="D10" s="459">
        <v>37125000</v>
      </c>
      <c r="E10" s="459">
        <v>37500000</v>
      </c>
      <c r="F10" s="459">
        <v>38250000</v>
      </c>
      <c r="G10" s="459">
        <v>37875000</v>
      </c>
      <c r="H10" s="459">
        <v>187500000</v>
      </c>
    </row>
    <row r="11" spans="1:8" ht="46.5" x14ac:dyDescent="0.35">
      <c r="A11" s="35" t="s">
        <v>401</v>
      </c>
      <c r="B11" s="137">
        <f t="shared" si="0"/>
        <v>91000000</v>
      </c>
      <c r="C11" s="389">
        <v>17836000</v>
      </c>
      <c r="D11" s="389">
        <v>18018000</v>
      </c>
      <c r="E11" s="389">
        <v>18200000</v>
      </c>
      <c r="F11" s="389">
        <v>18564000</v>
      </c>
      <c r="G11" s="389">
        <v>18382000</v>
      </c>
      <c r="H11" s="390">
        <v>91000000</v>
      </c>
    </row>
    <row r="12" spans="1:8" s="16" customFormat="1" x14ac:dyDescent="0.35">
      <c r="A12" s="45" t="s">
        <v>252</v>
      </c>
      <c r="B12" s="137"/>
      <c r="C12" s="90"/>
      <c r="D12" s="90"/>
      <c r="E12" s="90"/>
      <c r="F12" s="90"/>
      <c r="G12" s="90"/>
      <c r="H12" s="90"/>
    </row>
    <row r="13" spans="1:8" x14ac:dyDescent="0.35">
      <c r="A13" s="166" t="s">
        <v>251</v>
      </c>
      <c r="B13" s="160">
        <f t="shared" ref="B13:B14" si="1">SUM(C13:G13)</f>
        <v>42763611</v>
      </c>
      <c r="C13" s="391">
        <v>8381667.7999999998</v>
      </c>
      <c r="D13" s="391">
        <v>8467195</v>
      </c>
      <c r="E13" s="283">
        <v>8552722.1999999993</v>
      </c>
      <c r="F13" s="391">
        <v>8723776.5999999996</v>
      </c>
      <c r="G13" s="391">
        <v>8638249.4000000004</v>
      </c>
      <c r="H13" s="408">
        <v>42763611</v>
      </c>
    </row>
    <row r="14" spans="1:8" ht="31" x14ac:dyDescent="0.35">
      <c r="A14" s="167" t="s">
        <v>253</v>
      </c>
      <c r="B14" s="137">
        <f t="shared" si="1"/>
        <v>7246348</v>
      </c>
      <c r="C14" s="57">
        <v>1420302</v>
      </c>
      <c r="D14" s="57">
        <v>1434758</v>
      </c>
      <c r="E14" s="57">
        <v>1449214</v>
      </c>
      <c r="F14" s="57">
        <v>1478265</v>
      </c>
      <c r="G14" s="57">
        <v>1463809</v>
      </c>
      <c r="H14" s="421">
        <v>7246348</v>
      </c>
    </row>
    <row r="15" spans="1:8" s="16" customFormat="1" ht="16" thickBot="1" x14ac:dyDescent="0.4">
      <c r="A15" s="115" t="s">
        <v>270</v>
      </c>
      <c r="B15" s="149">
        <f>SUM(B13:B14)</f>
        <v>50009959</v>
      </c>
      <c r="C15" s="89">
        <v>9800000</v>
      </c>
      <c r="D15" s="89">
        <v>9900000</v>
      </c>
      <c r="E15" s="89">
        <v>10000000</v>
      </c>
      <c r="F15" s="89">
        <v>10200000</v>
      </c>
      <c r="G15" s="89">
        <v>10100000</v>
      </c>
      <c r="H15" s="304">
        <v>50000000</v>
      </c>
    </row>
    <row r="16" spans="1:8" ht="24.5" customHeight="1" thickBot="1" x14ac:dyDescent="0.4">
      <c r="A16" s="37" t="s">
        <v>4</v>
      </c>
      <c r="B16" s="150">
        <f>SUM(C16:G16)</f>
        <v>171500000</v>
      </c>
      <c r="C16" s="379">
        <v>33614000</v>
      </c>
      <c r="D16" s="379">
        <v>33957000</v>
      </c>
      <c r="E16" s="379">
        <v>34300000</v>
      </c>
      <c r="F16" s="379">
        <v>34986000</v>
      </c>
      <c r="G16" s="379">
        <v>34643000</v>
      </c>
      <c r="H16" s="379">
        <v>171500000</v>
      </c>
    </row>
    <row r="17" spans="1:8" x14ac:dyDescent="0.35">
      <c r="A17" s="835" t="s">
        <v>270</v>
      </c>
      <c r="B17" s="189">
        <f>SUM(B15+B16+B11+B10)</f>
        <v>500009959</v>
      </c>
      <c r="C17" s="15"/>
      <c r="D17" s="15"/>
      <c r="E17" s="15"/>
      <c r="F17" s="15"/>
      <c r="G17" s="15"/>
      <c r="H17" s="189">
        <f>SUM(H16+H15+H11+H10)</f>
        <v>500000000</v>
      </c>
    </row>
    <row r="24" spans="1:8" hidden="1" x14ac:dyDescent="0.35">
      <c r="C24" s="187"/>
      <c r="D24" s="187"/>
      <c r="E24" s="187"/>
      <c r="F24" s="187"/>
      <c r="G24" s="187"/>
    </row>
    <row r="25" spans="1:8" hidden="1" x14ac:dyDescent="0.35">
      <c r="C25" s="187"/>
      <c r="D25" s="187"/>
      <c r="E25" s="187"/>
      <c r="F25" s="187"/>
      <c r="G25" s="187"/>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79998168889431442"/>
  </sheetPr>
  <dimension ref="A1:H12"/>
  <sheetViews>
    <sheetView zoomScale="80" zoomScaleNormal="80" workbookViewId="0">
      <selection activeCell="A12" sqref="A12"/>
    </sheetView>
  </sheetViews>
  <sheetFormatPr baseColWidth="10" defaultColWidth="12.4140625" defaultRowHeight="15.5" zeroHeight="1" x14ac:dyDescent="0.35"/>
  <cols>
    <col min="1" max="1" width="50.6640625" style="39" customWidth="1"/>
    <col min="2" max="2" width="12.4140625" style="119"/>
    <col min="3" max="3" width="12.4140625" style="25"/>
    <col min="4" max="7" width="12.4140625" style="52"/>
    <col min="8" max="8" width="12.4140625" style="219"/>
    <col min="9" max="16384" width="12.4140625" style="25"/>
  </cols>
  <sheetData>
    <row r="1" spans="1:8" x14ac:dyDescent="0.35">
      <c r="A1" s="84"/>
      <c r="B1" s="99"/>
      <c r="C1" s="967" t="s">
        <v>268</v>
      </c>
      <c r="D1" s="967"/>
      <c r="E1" s="967"/>
      <c r="F1" s="967"/>
      <c r="G1" s="967"/>
      <c r="H1" s="51"/>
    </row>
    <row r="2" spans="1:8" s="28" customFormat="1" ht="27" customHeight="1" thickBot="1" x14ac:dyDescent="0.4">
      <c r="A2" s="44" t="s">
        <v>267</v>
      </c>
      <c r="B2" s="238" t="s">
        <v>334</v>
      </c>
      <c r="C2" s="241">
        <v>2023</v>
      </c>
      <c r="D2" s="241">
        <v>2024</v>
      </c>
      <c r="E2" s="241">
        <v>2025</v>
      </c>
      <c r="F2" s="241">
        <v>2026</v>
      </c>
      <c r="G2" s="241">
        <v>2027</v>
      </c>
      <c r="H2" s="239" t="s">
        <v>269</v>
      </c>
    </row>
    <row r="3" spans="1:8" s="30" customFormat="1" ht="186" x14ac:dyDescent="0.35">
      <c r="A3" s="45" t="s">
        <v>569</v>
      </c>
      <c r="B3" s="224"/>
      <c r="C3" s="25"/>
      <c r="D3" s="25"/>
      <c r="E3" s="25"/>
      <c r="F3" s="25"/>
      <c r="G3" s="25"/>
      <c r="H3" s="132"/>
    </row>
    <row r="4" spans="1:8" x14ac:dyDescent="0.35">
      <c r="A4" s="166" t="s">
        <v>230</v>
      </c>
      <c r="B4" s="137">
        <f>SUM(C4:G4)</f>
        <v>445538500</v>
      </c>
      <c r="C4" s="90">
        <v>89107700</v>
      </c>
      <c r="D4" s="90">
        <v>89107700</v>
      </c>
      <c r="E4" s="90">
        <v>89107700</v>
      </c>
      <c r="F4" s="90">
        <v>89107700</v>
      </c>
      <c r="G4" s="90">
        <v>89107700</v>
      </c>
      <c r="H4" s="195">
        <v>445538500</v>
      </c>
    </row>
    <row r="5" spans="1:8" s="28" customFormat="1" x14ac:dyDescent="0.35">
      <c r="A5" s="114" t="s">
        <v>231</v>
      </c>
      <c r="B5" s="137">
        <f t="shared" ref="B5:B10" si="0">SUM(C5:G5)</f>
        <v>67469280</v>
      </c>
      <c r="C5" s="124">
        <v>13493856</v>
      </c>
      <c r="D5" s="124">
        <v>13493856</v>
      </c>
      <c r="E5" s="124">
        <v>13493856</v>
      </c>
      <c r="F5" s="124">
        <v>13493856</v>
      </c>
      <c r="G5" s="124">
        <v>13493856</v>
      </c>
      <c r="H5" s="222">
        <v>67469280</v>
      </c>
    </row>
    <row r="6" spans="1:8" s="28" customFormat="1" ht="16" thickBot="1" x14ac:dyDescent="0.4">
      <c r="A6" s="44" t="s">
        <v>271</v>
      </c>
      <c r="B6" s="146">
        <f t="shared" si="0"/>
        <v>513007780</v>
      </c>
      <c r="C6" s="89">
        <v>102601556</v>
      </c>
      <c r="D6" s="89">
        <v>102601556</v>
      </c>
      <c r="E6" s="89">
        <v>102601556</v>
      </c>
      <c r="F6" s="89">
        <v>102601556</v>
      </c>
      <c r="G6" s="89">
        <v>102601556</v>
      </c>
      <c r="H6" s="223">
        <v>513007780</v>
      </c>
    </row>
    <row r="7" spans="1:8" s="30" customFormat="1" x14ac:dyDescent="0.35">
      <c r="A7" s="22" t="s">
        <v>234</v>
      </c>
      <c r="B7" s="224"/>
      <c r="H7" s="225"/>
    </row>
    <row r="8" spans="1:8" x14ac:dyDescent="0.35">
      <c r="A8" s="111" t="s">
        <v>233</v>
      </c>
      <c r="B8" s="137">
        <f>SUM(C8:G8)</f>
        <v>20865000</v>
      </c>
      <c r="C8" s="90">
        <v>4173000</v>
      </c>
      <c r="D8" s="90">
        <v>4173000</v>
      </c>
      <c r="E8" s="90">
        <v>4173000</v>
      </c>
      <c r="F8" s="90">
        <v>4173000</v>
      </c>
      <c r="G8" s="90">
        <v>4173000</v>
      </c>
      <c r="H8" s="195">
        <v>20865000</v>
      </c>
    </row>
    <row r="9" spans="1:8" x14ac:dyDescent="0.35">
      <c r="A9" s="111" t="s">
        <v>235</v>
      </c>
      <c r="B9" s="137">
        <f t="shared" si="0"/>
        <v>8320500</v>
      </c>
      <c r="C9" s="90">
        <v>1664100</v>
      </c>
      <c r="D9" s="90">
        <v>1664100</v>
      </c>
      <c r="E9" s="90">
        <v>1664100</v>
      </c>
      <c r="F9" s="90">
        <v>1664100</v>
      </c>
      <c r="G9" s="90">
        <v>1664100</v>
      </c>
      <c r="H9" s="195">
        <v>8320500</v>
      </c>
    </row>
    <row r="10" spans="1:8" x14ac:dyDescent="0.35">
      <c r="A10" s="111" t="s">
        <v>236</v>
      </c>
      <c r="B10" s="137">
        <f t="shared" si="0"/>
        <v>16966585.600000001</v>
      </c>
      <c r="C10" s="90">
        <v>3393317.12</v>
      </c>
      <c r="D10" s="90">
        <v>3393317.12</v>
      </c>
      <c r="E10" s="90">
        <v>3393317.12</v>
      </c>
      <c r="F10" s="90">
        <v>3393317.12</v>
      </c>
      <c r="G10" s="90">
        <v>3393317.12</v>
      </c>
      <c r="H10" s="195">
        <v>16966585.600000001</v>
      </c>
    </row>
    <row r="11" spans="1:8" ht="16" thickBot="1" x14ac:dyDescent="0.4">
      <c r="A11" s="44" t="s">
        <v>271</v>
      </c>
      <c r="B11" s="158">
        <f>SUM(B8:B10)</f>
        <v>46152085.600000001</v>
      </c>
      <c r="C11" s="89">
        <v>9230417.1199999992</v>
      </c>
      <c r="D11" s="89">
        <v>9230417.1199999992</v>
      </c>
      <c r="E11" s="89">
        <v>9230417.1199999992</v>
      </c>
      <c r="F11" s="89">
        <v>9230417.1199999992</v>
      </c>
      <c r="G11" s="89">
        <v>9230417.1199999992</v>
      </c>
      <c r="H11" s="223">
        <v>46152085.600000001</v>
      </c>
    </row>
    <row r="12" spans="1:8" s="29" customFormat="1" x14ac:dyDescent="0.35">
      <c r="A12" s="840" t="s">
        <v>271</v>
      </c>
      <c r="B12" s="169">
        <f>B6+B11</f>
        <v>559159865.60000002</v>
      </c>
      <c r="C12" s="28"/>
      <c r="D12" s="28"/>
      <c r="E12" s="28"/>
      <c r="F12" s="28"/>
      <c r="G12" s="28"/>
      <c r="H12" s="169">
        <f>H6+H11</f>
        <v>559159865.60000002</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79998168889431442"/>
  </sheetPr>
  <dimension ref="A1:H10"/>
  <sheetViews>
    <sheetView zoomScale="80" zoomScaleNormal="80" workbookViewId="0">
      <selection activeCell="A10" sqref="A10"/>
    </sheetView>
  </sheetViews>
  <sheetFormatPr baseColWidth="10" defaultColWidth="12.4140625" defaultRowHeight="15.5" zeroHeight="1" x14ac:dyDescent="0.35"/>
  <cols>
    <col min="1" max="1" width="30.4140625" style="22" customWidth="1"/>
    <col min="2" max="2" width="12.4140625" style="186"/>
    <col min="3" max="3" width="12.4140625" style="190"/>
    <col min="4" max="8" width="12.4140625" style="90"/>
  </cols>
  <sheetData>
    <row r="1" spans="1:8" s="12" customFormat="1" x14ac:dyDescent="0.35">
      <c r="A1" s="84"/>
      <c r="B1" s="215"/>
      <c r="C1" s="978" t="s">
        <v>268</v>
      </c>
      <c r="D1" s="978"/>
      <c r="E1" s="978"/>
      <c r="F1" s="978"/>
      <c r="G1" s="978"/>
      <c r="H1" s="87"/>
    </row>
    <row r="2" spans="1:8" s="20" customFormat="1" ht="27" customHeight="1" thickBot="1" x14ac:dyDescent="0.4">
      <c r="A2" s="44" t="s">
        <v>267</v>
      </c>
      <c r="B2" s="233" t="s">
        <v>334</v>
      </c>
      <c r="C2" s="241">
        <v>2023</v>
      </c>
      <c r="D2" s="241">
        <v>2024</v>
      </c>
      <c r="E2" s="241">
        <v>2025</v>
      </c>
      <c r="F2" s="241">
        <v>2026</v>
      </c>
      <c r="G2" s="241">
        <v>2027</v>
      </c>
      <c r="H2" s="230" t="s">
        <v>269</v>
      </c>
    </row>
    <row r="3" spans="1:8" ht="62" x14ac:dyDescent="0.35">
      <c r="A3" s="34" t="s">
        <v>570</v>
      </c>
      <c r="B3" s="137">
        <f>SUM(C3:G3)</f>
        <v>201421690</v>
      </c>
      <c r="C3" s="334">
        <v>40284338</v>
      </c>
      <c r="D3" s="334">
        <v>40284338</v>
      </c>
      <c r="E3" s="334">
        <v>40284338</v>
      </c>
      <c r="F3" s="334">
        <v>40284338</v>
      </c>
      <c r="G3" s="334">
        <v>40284338</v>
      </c>
      <c r="H3" s="392">
        <v>201421690</v>
      </c>
    </row>
    <row r="4" spans="1:8" s="16" customFormat="1" x14ac:dyDescent="0.35">
      <c r="A4" s="41" t="s">
        <v>375</v>
      </c>
      <c r="B4" s="137">
        <f t="shared" ref="B4:B9" si="0">SUM(C4:G4)</f>
        <v>40000000</v>
      </c>
      <c r="C4" s="57">
        <v>8000000</v>
      </c>
      <c r="D4" s="57">
        <v>8000000</v>
      </c>
      <c r="E4" s="57">
        <v>8000000</v>
      </c>
      <c r="F4" s="57">
        <v>8000000</v>
      </c>
      <c r="G4" s="57">
        <v>8000000</v>
      </c>
      <c r="H4" s="93">
        <v>40000000</v>
      </c>
    </row>
    <row r="5" spans="1:8" ht="46.5" x14ac:dyDescent="0.35">
      <c r="A5" s="34" t="s">
        <v>275</v>
      </c>
      <c r="B5" s="137">
        <f t="shared" si="0"/>
        <v>41339815</v>
      </c>
      <c r="C5" s="90">
        <v>8267963</v>
      </c>
      <c r="D5" s="90">
        <v>8267963</v>
      </c>
      <c r="E5" s="90">
        <v>8267963</v>
      </c>
      <c r="F5" s="90">
        <v>8267963</v>
      </c>
      <c r="G5" s="90">
        <v>8267963</v>
      </c>
      <c r="H5" s="91">
        <v>41339817</v>
      </c>
    </row>
    <row r="6" spans="1:8" s="16" customFormat="1" ht="33" customHeight="1" x14ac:dyDescent="0.35">
      <c r="A6" s="41" t="s">
        <v>276</v>
      </c>
      <c r="B6" s="137">
        <f t="shared" si="0"/>
        <v>107500000</v>
      </c>
      <c r="C6" s="57">
        <v>21500000</v>
      </c>
      <c r="D6" s="57">
        <v>21500000</v>
      </c>
      <c r="E6" s="57">
        <v>21500000</v>
      </c>
      <c r="F6" s="57">
        <v>21500000</v>
      </c>
      <c r="G6" s="57">
        <v>21500000</v>
      </c>
      <c r="H6" s="93">
        <v>107500000</v>
      </c>
    </row>
    <row r="7" spans="1:8" ht="35.4" customHeight="1" x14ac:dyDescent="0.35">
      <c r="A7" s="34" t="s">
        <v>277</v>
      </c>
      <c r="B7" s="137">
        <f t="shared" si="0"/>
        <v>26004435</v>
      </c>
      <c r="C7" s="90">
        <v>5200887</v>
      </c>
      <c r="D7" s="90">
        <v>5200887</v>
      </c>
      <c r="E7" s="90">
        <v>5200887</v>
      </c>
      <c r="F7" s="90">
        <v>5200887</v>
      </c>
      <c r="G7" s="90">
        <v>5200887</v>
      </c>
      <c r="H7" s="91">
        <v>26004437</v>
      </c>
    </row>
    <row r="8" spans="1:8" s="16" customFormat="1" ht="31" x14ac:dyDescent="0.35">
      <c r="A8" s="41" t="s">
        <v>32</v>
      </c>
      <c r="B8" s="137">
        <f t="shared" si="0"/>
        <v>25059650</v>
      </c>
      <c r="C8" s="57">
        <v>5011930</v>
      </c>
      <c r="D8" s="57">
        <v>5011930</v>
      </c>
      <c r="E8" s="57">
        <v>5011930</v>
      </c>
      <c r="F8" s="57">
        <v>5011930</v>
      </c>
      <c r="G8" s="57">
        <v>5011930</v>
      </c>
      <c r="H8" s="93">
        <v>25059652</v>
      </c>
    </row>
    <row r="9" spans="1:8" s="16" customFormat="1" ht="34.25" customHeight="1" thickBot="1" x14ac:dyDescent="0.4">
      <c r="A9" s="44" t="s">
        <v>278</v>
      </c>
      <c r="B9" s="150">
        <f t="shared" si="0"/>
        <v>25645795</v>
      </c>
      <c r="C9" s="59">
        <v>5129159</v>
      </c>
      <c r="D9" s="59">
        <v>5129159</v>
      </c>
      <c r="E9" s="59">
        <v>5129159</v>
      </c>
      <c r="F9" s="59">
        <v>5129159</v>
      </c>
      <c r="G9" s="59">
        <v>5129159</v>
      </c>
      <c r="H9" s="95">
        <v>25645798</v>
      </c>
    </row>
    <row r="10" spans="1:8" s="16" customFormat="1" x14ac:dyDescent="0.35">
      <c r="A10" s="835" t="s">
        <v>271</v>
      </c>
      <c r="B10" s="185">
        <f>SUM(B3:B9)</f>
        <v>466971385</v>
      </c>
      <c r="C10" s="15"/>
      <c r="D10" s="15"/>
      <c r="E10" s="15"/>
      <c r="F10" s="15"/>
      <c r="G10" s="15"/>
      <c r="H10" s="185">
        <f>SUM(H3:H9)</f>
        <v>466971394</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79998168889431442"/>
  </sheetPr>
  <dimension ref="A1:L18"/>
  <sheetViews>
    <sheetView topLeftCell="A11" zoomScale="80" zoomScaleNormal="80" workbookViewId="0">
      <selection activeCell="A18" sqref="A18"/>
    </sheetView>
  </sheetViews>
  <sheetFormatPr baseColWidth="10" defaultColWidth="0" defaultRowHeight="15.5" zeroHeight="1" x14ac:dyDescent="0.35"/>
  <cols>
    <col min="1" max="1" width="50.6640625" style="22" customWidth="1"/>
    <col min="2" max="2" width="12.4140625" style="125" customWidth="1"/>
    <col min="3" max="8" width="12.33203125" style="90" customWidth="1"/>
    <col min="9" max="12" width="0" hidden="1" customWidth="1"/>
    <col min="13" max="16384" width="10.6640625" hidden="1"/>
  </cols>
  <sheetData>
    <row r="1" spans="1:8" x14ac:dyDescent="0.35">
      <c r="A1" s="84"/>
      <c r="B1" s="281"/>
      <c r="C1" s="967" t="s">
        <v>268</v>
      </c>
      <c r="D1" s="967"/>
      <c r="E1" s="967"/>
      <c r="F1" s="967"/>
      <c r="G1" s="967"/>
      <c r="H1" s="23"/>
    </row>
    <row r="2" spans="1:8" s="4" customFormat="1" ht="27" customHeight="1" thickBot="1" x14ac:dyDescent="0.4">
      <c r="A2" s="44" t="s">
        <v>267</v>
      </c>
      <c r="B2" s="229" t="s">
        <v>334</v>
      </c>
      <c r="C2" s="241">
        <v>2023</v>
      </c>
      <c r="D2" s="241">
        <v>2024</v>
      </c>
      <c r="E2" s="241">
        <v>2025</v>
      </c>
      <c r="F2" s="241">
        <v>2026</v>
      </c>
      <c r="G2" s="241">
        <v>2027</v>
      </c>
      <c r="H2" s="237" t="s">
        <v>269</v>
      </c>
    </row>
    <row r="3" spans="1:8" s="15" customFormat="1" ht="31" x14ac:dyDescent="0.35">
      <c r="A3" s="36" t="s">
        <v>399</v>
      </c>
      <c r="B3" s="393">
        <f>SUM(C3:G3)</f>
        <v>95448027</v>
      </c>
      <c r="C3" s="124">
        <v>16688454</v>
      </c>
      <c r="D3" s="124">
        <v>17854212</v>
      </c>
      <c r="E3" s="124">
        <v>19152712</v>
      </c>
      <c r="F3" s="124">
        <v>20560515</v>
      </c>
      <c r="G3" s="124">
        <v>21192134</v>
      </c>
      <c r="H3" s="410">
        <v>95448027</v>
      </c>
    </row>
    <row r="4" spans="1:8" x14ac:dyDescent="0.35">
      <c r="A4" s="34" t="s">
        <v>340</v>
      </c>
      <c r="B4" s="393"/>
      <c r="H4" s="408"/>
    </row>
    <row r="5" spans="1:8" x14ac:dyDescent="0.35">
      <c r="A5" s="111" t="s">
        <v>397</v>
      </c>
      <c r="B5" s="393">
        <f t="shared" ref="B5:B16" si="0">SUM(C5:G5)</f>
        <v>37140513</v>
      </c>
      <c r="C5" s="90">
        <v>7186392</v>
      </c>
      <c r="D5" s="90">
        <v>7186392</v>
      </c>
      <c r="E5" s="90">
        <v>7366051</v>
      </c>
      <c r="F5" s="90">
        <v>7587034</v>
      </c>
      <c r="G5" s="90">
        <v>7814644</v>
      </c>
      <c r="H5" s="408">
        <v>37140514.170000002</v>
      </c>
    </row>
    <row r="6" spans="1:8" x14ac:dyDescent="0.35">
      <c r="A6" s="111" t="s">
        <v>167</v>
      </c>
      <c r="B6" s="393">
        <f t="shared" si="0"/>
        <v>18274167.199999999</v>
      </c>
      <c r="C6" s="90">
        <v>3535905.6</v>
      </c>
      <c r="D6" s="90">
        <v>3535905.6</v>
      </c>
      <c r="E6" s="90">
        <v>3624303</v>
      </c>
      <c r="F6" s="90">
        <v>3733031</v>
      </c>
      <c r="G6" s="90">
        <v>3845022</v>
      </c>
      <c r="H6" s="408">
        <v>18274168.920000002</v>
      </c>
    </row>
    <row r="7" spans="1:8" x14ac:dyDescent="0.35">
      <c r="A7" s="111" t="s">
        <v>168</v>
      </c>
      <c r="B7" s="393">
        <f t="shared" si="0"/>
        <v>6030637</v>
      </c>
      <c r="C7" s="90">
        <v>1166880</v>
      </c>
      <c r="D7" s="90">
        <v>1166880</v>
      </c>
      <c r="E7" s="90">
        <v>1196052</v>
      </c>
      <c r="F7" s="90">
        <v>1231933</v>
      </c>
      <c r="G7" s="90">
        <v>1268892</v>
      </c>
      <c r="H7" s="408">
        <v>6030637.5999999996</v>
      </c>
    </row>
    <row r="8" spans="1:8" x14ac:dyDescent="0.35">
      <c r="A8" s="111" t="s">
        <v>169</v>
      </c>
      <c r="B8" s="393">
        <f t="shared" si="0"/>
        <v>6180358</v>
      </c>
      <c r="C8" s="90">
        <v>1195850</v>
      </c>
      <c r="D8" s="90">
        <v>1195850</v>
      </c>
      <c r="E8" s="90">
        <v>1225746</v>
      </c>
      <c r="F8" s="90">
        <v>1262518</v>
      </c>
      <c r="G8" s="90">
        <v>1300394</v>
      </c>
      <c r="H8" s="408">
        <v>6180359</v>
      </c>
    </row>
    <row r="9" spans="1:8" x14ac:dyDescent="0.35">
      <c r="A9" s="111" t="s">
        <v>170</v>
      </c>
      <c r="B9" s="126">
        <f t="shared" si="0"/>
        <v>13000000</v>
      </c>
      <c r="C9" s="90">
        <v>2600000</v>
      </c>
      <c r="D9" s="90">
        <v>2600000</v>
      </c>
      <c r="E9" s="90">
        <v>2600000</v>
      </c>
      <c r="F9" s="90">
        <v>2600000</v>
      </c>
      <c r="G9" s="90">
        <v>2600000</v>
      </c>
      <c r="H9" s="408">
        <v>13000000</v>
      </c>
    </row>
    <row r="10" spans="1:8" s="16" customFormat="1" ht="16" thickBot="1" x14ac:dyDescent="0.4">
      <c r="A10" s="44" t="s">
        <v>270</v>
      </c>
      <c r="B10" s="394">
        <f t="shared" si="0"/>
        <v>80625682</v>
      </c>
      <c r="C10" s="89">
        <v>15685028</v>
      </c>
      <c r="D10" s="89">
        <v>15685028</v>
      </c>
      <c r="E10" s="89">
        <v>16012154</v>
      </c>
      <c r="F10" s="89">
        <v>16414519</v>
      </c>
      <c r="G10" s="89">
        <v>16828953</v>
      </c>
      <c r="H10" s="304">
        <v>80625682</v>
      </c>
    </row>
    <row r="11" spans="1:8" s="16" customFormat="1" ht="46.5" x14ac:dyDescent="0.35">
      <c r="A11" s="38" t="s">
        <v>398</v>
      </c>
      <c r="B11" s="126">
        <f t="shared" si="0"/>
        <v>30046667</v>
      </c>
      <c r="C11" s="124">
        <v>5550000</v>
      </c>
      <c r="D11" s="124">
        <v>5827500</v>
      </c>
      <c r="E11" s="395">
        <v>6020438</v>
      </c>
      <c r="F11" s="124">
        <v>6220561</v>
      </c>
      <c r="G11" s="124">
        <v>6428168</v>
      </c>
      <c r="H11" s="410">
        <v>30046667</v>
      </c>
    </row>
    <row r="12" spans="1:8" ht="31" x14ac:dyDescent="0.35">
      <c r="A12" s="34" t="s">
        <v>341</v>
      </c>
      <c r="B12" s="126"/>
      <c r="H12" s="408"/>
    </row>
    <row r="13" spans="1:8" x14ac:dyDescent="0.35">
      <c r="A13" s="111" t="s">
        <v>343</v>
      </c>
      <c r="B13" s="126">
        <f t="shared" si="0"/>
        <v>3167789.56</v>
      </c>
      <c r="C13" s="90">
        <v>614804.4</v>
      </c>
      <c r="D13" s="90">
        <v>614804.4</v>
      </c>
      <c r="E13" s="90">
        <v>630174.51</v>
      </c>
      <c r="F13" s="283">
        <v>645929.02</v>
      </c>
      <c r="G13" s="283">
        <v>662077.23</v>
      </c>
      <c r="H13" s="408">
        <v>3167789.56</v>
      </c>
    </row>
    <row r="14" spans="1:8" x14ac:dyDescent="0.35">
      <c r="A14" s="111" t="s">
        <v>342</v>
      </c>
      <c r="B14" s="126">
        <f t="shared" si="0"/>
        <v>21986762.600000001</v>
      </c>
      <c r="C14" s="90">
        <v>4000000</v>
      </c>
      <c r="D14" s="90">
        <v>4200000</v>
      </c>
      <c r="E14" s="90">
        <v>4410000</v>
      </c>
      <c r="F14" s="90">
        <v>4630500</v>
      </c>
      <c r="G14" s="90">
        <v>4746262.5999999996</v>
      </c>
      <c r="H14" s="408">
        <v>21986762.600000001</v>
      </c>
    </row>
    <row r="15" spans="1:8" s="16" customFormat="1" ht="16" thickBot="1" x14ac:dyDescent="0.4">
      <c r="A15" s="44" t="s">
        <v>270</v>
      </c>
      <c r="B15" s="127">
        <f>SUM(B12:B14)</f>
        <v>25154552.16</v>
      </c>
      <c r="C15" s="89">
        <v>4614804</v>
      </c>
      <c r="D15" s="89">
        <v>4814804</v>
      </c>
      <c r="E15" s="89">
        <v>5040175</v>
      </c>
      <c r="F15" s="89">
        <v>5276429</v>
      </c>
      <c r="G15" s="89">
        <v>5408340</v>
      </c>
      <c r="H15" s="304">
        <v>25154552</v>
      </c>
    </row>
    <row r="16" spans="1:8" ht="31" x14ac:dyDescent="0.35">
      <c r="A16" s="34" t="s">
        <v>279</v>
      </c>
      <c r="B16" s="126">
        <f t="shared" si="0"/>
        <v>111159650</v>
      </c>
      <c r="C16" s="90">
        <v>22231930</v>
      </c>
      <c r="D16" s="90">
        <v>22231930</v>
      </c>
      <c r="E16" s="90">
        <v>22231930</v>
      </c>
      <c r="F16" s="90">
        <v>22231930</v>
      </c>
      <c r="G16" s="90">
        <v>22231930</v>
      </c>
      <c r="H16" s="408">
        <v>111159650</v>
      </c>
    </row>
    <row r="17" spans="1:8" s="4" customFormat="1" ht="31.5" thickBot="1" x14ac:dyDescent="0.4">
      <c r="A17" s="50" t="s">
        <v>400</v>
      </c>
      <c r="B17" s="128">
        <f>SUM(C17:G17)</f>
        <v>95704000</v>
      </c>
      <c r="C17" s="59">
        <v>18032000</v>
      </c>
      <c r="D17" s="59">
        <v>18872000</v>
      </c>
      <c r="E17" s="59">
        <v>19600000</v>
      </c>
      <c r="F17" s="59">
        <v>19600000</v>
      </c>
      <c r="G17" s="59">
        <v>19600000</v>
      </c>
      <c r="H17" s="464">
        <v>95704000</v>
      </c>
    </row>
    <row r="18" spans="1:8" s="15" customFormat="1" x14ac:dyDescent="0.35">
      <c r="A18" s="835" t="s">
        <v>271</v>
      </c>
      <c r="B18" s="189">
        <f>B3+B10+B11+B15+B16+B17</f>
        <v>438138578.15999997</v>
      </c>
      <c r="H18" s="282">
        <f>H3+H10+H11+H15+H16+H17</f>
        <v>438138578</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79998168889431442"/>
  </sheetPr>
  <dimension ref="A1:XFC7"/>
  <sheetViews>
    <sheetView zoomScale="80" zoomScaleNormal="80" workbookViewId="0">
      <selection activeCell="I1" sqref="I1:XFD1048576"/>
    </sheetView>
  </sheetViews>
  <sheetFormatPr baseColWidth="10" defaultColWidth="0" defaultRowHeight="15.5" zeroHeight="1" x14ac:dyDescent="0.35"/>
  <cols>
    <col min="1" max="1" width="50.83203125" style="86" customWidth="1"/>
    <col min="2" max="2" width="12.4140625" style="218" customWidth="1"/>
    <col min="3" max="8" width="12.33203125" style="52" customWidth="1"/>
    <col min="9" max="13" width="11.1640625" hidden="1" customWidth="1"/>
    <col min="14" max="16383" width="10.6640625" hidden="1"/>
    <col min="16384" max="16384" width="8.33203125" hidden="1" customWidth="1"/>
  </cols>
  <sheetData>
    <row r="1" spans="1:9" s="14" customFormat="1" x14ac:dyDescent="0.35">
      <c r="A1" s="84"/>
      <c r="B1" s="99"/>
      <c r="C1" s="979" t="s">
        <v>268</v>
      </c>
      <c r="D1" s="979"/>
      <c r="E1" s="979"/>
      <c r="F1" s="979"/>
      <c r="G1" s="979"/>
      <c r="H1" s="51"/>
      <c r="I1" s="12"/>
    </row>
    <row r="2" spans="1:9" s="21" customFormat="1" ht="27" customHeight="1" thickBot="1" x14ac:dyDescent="0.4">
      <c r="A2" s="85" t="s">
        <v>267</v>
      </c>
      <c r="B2" s="238" t="s">
        <v>334</v>
      </c>
      <c r="C2" s="58">
        <v>2023</v>
      </c>
      <c r="D2" s="241">
        <v>2024</v>
      </c>
      <c r="E2" s="241">
        <v>2025</v>
      </c>
      <c r="F2" s="241">
        <v>2026</v>
      </c>
      <c r="G2" s="245">
        <v>2027</v>
      </c>
      <c r="H2" s="241" t="s">
        <v>269</v>
      </c>
    </row>
    <row r="3" spans="1:9" x14ac:dyDescent="0.35">
      <c r="A3" s="86" t="s">
        <v>332</v>
      </c>
      <c r="B3" s="175">
        <f>SUM(C3:G3)</f>
        <v>350000000</v>
      </c>
      <c r="C3" s="91">
        <v>70000000</v>
      </c>
      <c r="D3" s="90">
        <v>70000000</v>
      </c>
      <c r="E3" s="90">
        <v>70000000</v>
      </c>
      <c r="F3" s="90">
        <v>70000000</v>
      </c>
      <c r="G3" s="92">
        <v>70000000</v>
      </c>
      <c r="H3" s="87">
        <v>350000000</v>
      </c>
    </row>
    <row r="4" spans="1:9" s="16" customFormat="1" x14ac:dyDescent="0.35">
      <c r="A4" s="278" t="s">
        <v>6</v>
      </c>
      <c r="B4" s="175">
        <f t="shared" ref="B4:B6" si="0">SUM(C4:G4)</f>
        <v>30000000</v>
      </c>
      <c r="C4" s="93">
        <v>6000000</v>
      </c>
      <c r="D4" s="57">
        <v>6000000</v>
      </c>
      <c r="E4" s="57">
        <v>6000000</v>
      </c>
      <c r="F4" s="57">
        <v>6000000</v>
      </c>
      <c r="G4" s="94">
        <v>6000000</v>
      </c>
      <c r="H4" s="88">
        <v>30000000</v>
      </c>
    </row>
    <row r="5" spans="1:9" x14ac:dyDescent="0.35">
      <c r="A5" s="86" t="s">
        <v>333</v>
      </c>
      <c r="B5" s="175">
        <f t="shared" si="0"/>
        <v>12500000</v>
      </c>
      <c r="C5" s="91">
        <v>2500000</v>
      </c>
      <c r="D5" s="90">
        <v>2500000</v>
      </c>
      <c r="E5" s="90">
        <v>2500000</v>
      </c>
      <c r="F5" s="90">
        <v>2500000</v>
      </c>
      <c r="G5" s="92">
        <v>2500000</v>
      </c>
      <c r="H5" s="87">
        <v>12500000</v>
      </c>
    </row>
    <row r="6" spans="1:9" s="17" customFormat="1" ht="16" thickBot="1" x14ac:dyDescent="0.4">
      <c r="A6" s="279" t="s">
        <v>8</v>
      </c>
      <c r="B6" s="280">
        <f t="shared" si="0"/>
        <v>37500000</v>
      </c>
      <c r="C6" s="95">
        <v>7500000</v>
      </c>
      <c r="D6" s="59">
        <v>7500000</v>
      </c>
      <c r="E6" s="59">
        <v>7500000</v>
      </c>
      <c r="F6" s="59">
        <v>7500000</v>
      </c>
      <c r="G6" s="96">
        <v>7500000</v>
      </c>
      <c r="H6" s="89">
        <v>37500000</v>
      </c>
    </row>
    <row r="7" spans="1:9" x14ac:dyDescent="0.35">
      <c r="A7" s="846" t="s">
        <v>271</v>
      </c>
      <c r="B7" s="165">
        <f>SUM(B3:B6)</f>
        <v>430000000</v>
      </c>
      <c r="H7" s="97">
        <f>H3+H4+H5+H6</f>
        <v>430000000</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79998168889431442"/>
  </sheetPr>
  <dimension ref="A1:L36"/>
  <sheetViews>
    <sheetView zoomScale="80" zoomScaleNormal="80" workbookViewId="0">
      <pane xSplit="1" ySplit="2" topLeftCell="B30" activePane="bottomRight" state="frozen"/>
      <selection activeCell="A8" sqref="A8:XFD8"/>
      <selection pane="topRight" activeCell="A8" sqref="A8:XFD8"/>
      <selection pane="bottomLeft" activeCell="A8" sqref="A8:XFD8"/>
      <selection pane="bottomRight" activeCell="A35" sqref="A35"/>
    </sheetView>
  </sheetViews>
  <sheetFormatPr baseColWidth="10" defaultColWidth="0" defaultRowHeight="15.5" zeroHeight="1" x14ac:dyDescent="0.35"/>
  <cols>
    <col min="1" max="1" width="50.6640625" style="74" customWidth="1"/>
    <col min="2" max="2" width="12.33203125" style="72" customWidth="1"/>
    <col min="3" max="7" width="12.33203125" style="13" customWidth="1"/>
    <col min="8" max="8" width="12.33203125" style="68" customWidth="1"/>
    <col min="9" max="12" width="0" hidden="1" customWidth="1"/>
    <col min="13" max="16384" width="10.6640625" hidden="1"/>
  </cols>
  <sheetData>
    <row r="1" spans="1:8" s="3" customFormat="1" x14ac:dyDescent="0.35">
      <c r="A1" s="84"/>
      <c r="B1" s="105"/>
      <c r="C1" s="980" t="s">
        <v>268</v>
      </c>
      <c r="D1" s="980"/>
      <c r="E1" s="980"/>
      <c r="F1" s="980"/>
      <c r="G1" s="980"/>
      <c r="H1" s="100"/>
    </row>
    <row r="2" spans="1:8" s="15" customFormat="1" ht="27" customHeight="1" thickBot="1" x14ac:dyDescent="0.4">
      <c r="A2" s="75" t="s">
        <v>267</v>
      </c>
      <c r="B2" s="234" t="s">
        <v>334</v>
      </c>
      <c r="C2" s="241">
        <v>2023</v>
      </c>
      <c r="D2" s="241">
        <v>2024</v>
      </c>
      <c r="E2" s="241">
        <v>2025</v>
      </c>
      <c r="F2" s="241">
        <v>2026</v>
      </c>
      <c r="G2" s="241">
        <v>2027</v>
      </c>
      <c r="H2" s="236" t="s">
        <v>269</v>
      </c>
    </row>
    <row r="3" spans="1:8" ht="46.5" x14ac:dyDescent="0.35">
      <c r="A3" s="396" t="s">
        <v>573</v>
      </c>
      <c r="B3" s="269"/>
      <c r="C3" s="2"/>
      <c r="D3" s="2"/>
      <c r="E3" s="2"/>
      <c r="F3" s="2"/>
      <c r="G3" s="2"/>
      <c r="H3" s="10"/>
    </row>
    <row r="4" spans="1:8" ht="31" x14ac:dyDescent="0.35">
      <c r="A4" s="353" t="s">
        <v>574</v>
      </c>
      <c r="B4" s="272">
        <f t="shared" ref="B4:B11" si="0">SUM(C4:G4)</f>
        <v>97352400</v>
      </c>
      <c r="C4" s="65">
        <v>19400000</v>
      </c>
      <c r="D4" s="65">
        <v>19440000</v>
      </c>
      <c r="E4" s="65">
        <v>19472400</v>
      </c>
      <c r="F4" s="65">
        <v>19520000</v>
      </c>
      <c r="G4" s="65">
        <v>19520000</v>
      </c>
      <c r="H4" s="69">
        <v>97352400</v>
      </c>
    </row>
    <row r="5" spans="1:8" ht="31" x14ac:dyDescent="0.35">
      <c r="A5" s="353" t="s">
        <v>575</v>
      </c>
      <c r="B5" s="271">
        <f t="shared" si="0"/>
        <v>8000000</v>
      </c>
      <c r="C5" s="65">
        <v>1600000</v>
      </c>
      <c r="D5" s="65">
        <v>1600000</v>
      </c>
      <c r="E5" s="65">
        <v>1600000</v>
      </c>
      <c r="F5" s="65">
        <v>1600000</v>
      </c>
      <c r="G5" s="65">
        <v>1600000</v>
      </c>
      <c r="H5" s="69">
        <v>8000000</v>
      </c>
    </row>
    <row r="6" spans="1:8" x14ac:dyDescent="0.35">
      <c r="A6" s="353" t="s">
        <v>576</v>
      </c>
      <c r="B6" s="272">
        <f t="shared" si="0"/>
        <v>1817000</v>
      </c>
      <c r="C6" s="65">
        <v>299000</v>
      </c>
      <c r="D6" s="65">
        <v>345000</v>
      </c>
      <c r="E6" s="113">
        <v>368000</v>
      </c>
      <c r="F6" s="65">
        <v>391000</v>
      </c>
      <c r="G6" s="65">
        <v>414000</v>
      </c>
      <c r="H6" s="69">
        <v>1817000</v>
      </c>
    </row>
    <row r="7" spans="1:8" ht="31" x14ac:dyDescent="0.35">
      <c r="A7" s="353" t="s">
        <v>577</v>
      </c>
      <c r="B7" s="271">
        <f t="shared" si="0"/>
        <v>445000</v>
      </c>
      <c r="C7" s="65">
        <v>75000</v>
      </c>
      <c r="D7" s="65">
        <v>85000</v>
      </c>
      <c r="E7" s="65">
        <v>90000</v>
      </c>
      <c r="F7" s="65">
        <v>95000</v>
      </c>
      <c r="G7" s="65">
        <v>100000</v>
      </c>
      <c r="H7" s="69">
        <v>445000</v>
      </c>
    </row>
    <row r="8" spans="1:8" ht="31" x14ac:dyDescent="0.35">
      <c r="A8" s="353" t="s">
        <v>578</v>
      </c>
      <c r="B8" s="271">
        <f t="shared" si="0"/>
        <v>225000</v>
      </c>
      <c r="C8" s="65">
        <v>30000</v>
      </c>
      <c r="D8" s="65">
        <v>37500</v>
      </c>
      <c r="E8" s="65">
        <v>45000</v>
      </c>
      <c r="F8" s="65">
        <v>52500</v>
      </c>
      <c r="G8" s="65">
        <v>60000</v>
      </c>
      <c r="H8" s="69">
        <v>225000</v>
      </c>
    </row>
    <row r="9" spans="1:8" ht="31" x14ac:dyDescent="0.35">
      <c r="A9" s="353" t="s">
        <v>579</v>
      </c>
      <c r="B9" s="271">
        <f t="shared" si="0"/>
        <v>167200</v>
      </c>
      <c r="C9" s="65">
        <v>24200</v>
      </c>
      <c r="D9" s="65">
        <v>29700</v>
      </c>
      <c r="E9" s="65">
        <v>33000</v>
      </c>
      <c r="F9" s="65">
        <v>38500</v>
      </c>
      <c r="G9" s="65">
        <v>41800</v>
      </c>
      <c r="H9" s="69">
        <v>167200</v>
      </c>
    </row>
    <row r="10" spans="1:8" ht="31" x14ac:dyDescent="0.35">
      <c r="A10" s="353" t="s">
        <v>580</v>
      </c>
      <c r="B10" s="271">
        <f t="shared" si="0"/>
        <v>199920</v>
      </c>
      <c r="C10" s="65">
        <v>34000</v>
      </c>
      <c r="D10" s="65">
        <v>39100</v>
      </c>
      <c r="E10" s="65">
        <v>40800</v>
      </c>
      <c r="F10" s="65">
        <v>41820</v>
      </c>
      <c r="G10" s="65">
        <v>44200</v>
      </c>
      <c r="H10" s="69">
        <v>199920</v>
      </c>
    </row>
    <row r="11" spans="1:8" x14ac:dyDescent="0.35">
      <c r="A11" s="353" t="s">
        <v>581</v>
      </c>
      <c r="B11" s="271">
        <f t="shared" si="0"/>
        <v>6000000</v>
      </c>
      <c r="C11" s="65">
        <v>600000</v>
      </c>
      <c r="D11" s="65">
        <v>900000</v>
      </c>
      <c r="E11" s="65">
        <v>1200000</v>
      </c>
      <c r="F11" s="65">
        <v>1500000</v>
      </c>
      <c r="G11" s="65">
        <v>1800000</v>
      </c>
      <c r="H11" s="69">
        <v>6000000</v>
      </c>
    </row>
    <row r="12" spans="1:8" x14ac:dyDescent="0.35">
      <c r="A12" s="847" t="s">
        <v>582</v>
      </c>
      <c r="B12" s="271">
        <f>SUM(C12:G12)</f>
        <v>9226800</v>
      </c>
      <c r="C12" s="65">
        <v>1845360</v>
      </c>
      <c r="D12" s="65">
        <v>1845360</v>
      </c>
      <c r="E12" s="65">
        <v>1845360</v>
      </c>
      <c r="F12" s="65">
        <v>1845360</v>
      </c>
      <c r="G12" s="65">
        <v>1845360</v>
      </c>
      <c r="H12" s="69">
        <v>9226800</v>
      </c>
    </row>
    <row r="13" spans="1:8" s="15" customFormat="1" x14ac:dyDescent="0.35">
      <c r="A13" s="847" t="s">
        <v>583</v>
      </c>
      <c r="B13" s="271">
        <f>SUM(C13:G13)</f>
        <v>11250000</v>
      </c>
      <c r="C13" s="65">
        <v>2250000</v>
      </c>
      <c r="D13" s="65">
        <v>2250000</v>
      </c>
      <c r="E13" s="65">
        <v>2250000</v>
      </c>
      <c r="F13" s="65">
        <v>2250000</v>
      </c>
      <c r="G13" s="65">
        <v>2250000</v>
      </c>
      <c r="H13" s="69">
        <v>11250000</v>
      </c>
    </row>
    <row r="14" spans="1:8" s="15" customFormat="1" ht="16" thickBot="1" x14ac:dyDescent="0.4">
      <c r="A14" s="75" t="s">
        <v>270</v>
      </c>
      <c r="B14" s="273">
        <f>SUM(B4:B13)</f>
        <v>134683320</v>
      </c>
      <c r="C14" s="79">
        <v>28295560</v>
      </c>
      <c r="D14" s="79">
        <v>28726110</v>
      </c>
      <c r="E14" s="79">
        <v>29113400</v>
      </c>
      <c r="F14" s="79">
        <v>29518870</v>
      </c>
      <c r="G14" s="79">
        <v>29871260</v>
      </c>
      <c r="H14" s="276">
        <v>145525200</v>
      </c>
    </row>
    <row r="15" spans="1:8" x14ac:dyDescent="0.35">
      <c r="A15" s="73" t="s">
        <v>588</v>
      </c>
      <c r="B15" s="270"/>
      <c r="C15" s="397"/>
      <c r="D15" s="397"/>
      <c r="E15" s="397"/>
      <c r="F15" s="397"/>
      <c r="G15" s="397"/>
      <c r="H15" s="120"/>
    </row>
    <row r="16" spans="1:8" x14ac:dyDescent="0.35">
      <c r="A16" s="268" t="s">
        <v>589</v>
      </c>
      <c r="B16" s="271">
        <f>SUM(C16:G16)</f>
        <v>72600000</v>
      </c>
      <c r="C16" s="113">
        <v>13200000</v>
      </c>
      <c r="D16" s="113">
        <v>13860000</v>
      </c>
      <c r="E16" s="113">
        <v>14520000</v>
      </c>
      <c r="F16" s="113">
        <v>15180000</v>
      </c>
      <c r="G16" s="113">
        <v>15840000</v>
      </c>
      <c r="H16" s="277">
        <v>72600000</v>
      </c>
    </row>
    <row r="17" spans="1:8" ht="31" x14ac:dyDescent="0.35">
      <c r="A17" s="77" t="s">
        <v>590</v>
      </c>
      <c r="B17" s="271">
        <f t="shared" ref="B17:B34" si="1">SUM(C17:G17)</f>
        <v>6630000</v>
      </c>
      <c r="C17" s="65">
        <v>1290000</v>
      </c>
      <c r="D17" s="65">
        <v>1305000</v>
      </c>
      <c r="E17" s="65">
        <v>1320000</v>
      </c>
      <c r="F17" s="65">
        <v>1335000</v>
      </c>
      <c r="G17" s="65">
        <v>1380000</v>
      </c>
      <c r="H17" s="69">
        <v>6630000</v>
      </c>
    </row>
    <row r="18" spans="1:8" x14ac:dyDescent="0.35">
      <c r="A18" s="77" t="s">
        <v>591</v>
      </c>
      <c r="B18" s="271">
        <f t="shared" si="1"/>
        <v>1200000</v>
      </c>
      <c r="C18" s="65">
        <v>160000</v>
      </c>
      <c r="D18" s="65">
        <v>200000</v>
      </c>
      <c r="E18" s="65">
        <v>240000</v>
      </c>
      <c r="F18" s="65">
        <v>280000</v>
      </c>
      <c r="G18" s="65">
        <v>320000</v>
      </c>
      <c r="H18" s="69">
        <v>1200000</v>
      </c>
    </row>
    <row r="19" spans="1:8" x14ac:dyDescent="0.35">
      <c r="A19" s="77" t="s">
        <v>592</v>
      </c>
      <c r="B19" s="271">
        <f t="shared" si="1"/>
        <v>10672500</v>
      </c>
      <c r="C19" s="65">
        <v>1887500</v>
      </c>
      <c r="D19" s="65">
        <v>2010000</v>
      </c>
      <c r="E19" s="65">
        <v>2132500</v>
      </c>
      <c r="F19" s="65">
        <v>2255000</v>
      </c>
      <c r="G19" s="65">
        <v>2387500</v>
      </c>
      <c r="H19" s="69">
        <v>10672500</v>
      </c>
    </row>
    <row r="20" spans="1:8" x14ac:dyDescent="0.35">
      <c r="A20" s="77" t="s">
        <v>335</v>
      </c>
      <c r="B20" s="271">
        <f t="shared" si="1"/>
        <v>3504000</v>
      </c>
      <c r="C20" s="65">
        <v>700800</v>
      </c>
      <c r="D20" s="65">
        <v>700800</v>
      </c>
      <c r="E20" s="65">
        <v>700800</v>
      </c>
      <c r="F20" s="65">
        <v>700800</v>
      </c>
      <c r="G20" s="65">
        <v>700800</v>
      </c>
      <c r="H20" s="69">
        <v>3504000</v>
      </c>
    </row>
    <row r="21" spans="1:8" x14ac:dyDescent="0.35">
      <c r="A21" s="77" t="s">
        <v>593</v>
      </c>
      <c r="B21" s="271">
        <f t="shared" si="1"/>
        <v>247500</v>
      </c>
      <c r="C21" s="65">
        <v>49500</v>
      </c>
      <c r="D21" s="65">
        <v>49500</v>
      </c>
      <c r="E21" s="65">
        <v>49500</v>
      </c>
      <c r="F21" s="65">
        <v>49500</v>
      </c>
      <c r="G21" s="65">
        <v>49500</v>
      </c>
      <c r="H21" s="69">
        <v>247500</v>
      </c>
    </row>
    <row r="22" spans="1:8" x14ac:dyDescent="0.35">
      <c r="A22" s="77" t="s">
        <v>594</v>
      </c>
      <c r="B22" s="271">
        <f t="shared" si="1"/>
        <v>220000</v>
      </c>
      <c r="C22" s="65">
        <v>44000</v>
      </c>
      <c r="D22" s="65">
        <v>44000</v>
      </c>
      <c r="E22" s="65">
        <v>44000</v>
      </c>
      <c r="F22" s="65">
        <v>44000</v>
      </c>
      <c r="G22" s="65">
        <v>44000</v>
      </c>
      <c r="H22" s="69">
        <v>220000</v>
      </c>
    </row>
    <row r="23" spans="1:8" x14ac:dyDescent="0.35">
      <c r="A23" s="77" t="s">
        <v>595</v>
      </c>
      <c r="B23" s="271">
        <f t="shared" si="1"/>
        <v>675000</v>
      </c>
      <c r="C23" s="65">
        <v>135000</v>
      </c>
      <c r="D23" s="65">
        <v>135000</v>
      </c>
      <c r="E23" s="65">
        <v>135000</v>
      </c>
      <c r="F23" s="65">
        <v>135000</v>
      </c>
      <c r="G23" s="65">
        <v>135000</v>
      </c>
      <c r="H23" s="69">
        <v>675000</v>
      </c>
    </row>
    <row r="24" spans="1:8" s="15" customFormat="1" ht="16" thickBot="1" x14ac:dyDescent="0.4">
      <c r="A24" s="75" t="s">
        <v>270</v>
      </c>
      <c r="B24" s="274">
        <f t="shared" si="1"/>
        <v>93000000</v>
      </c>
      <c r="C24" s="79">
        <v>16900000</v>
      </c>
      <c r="D24" s="79">
        <v>17800000</v>
      </c>
      <c r="E24" s="79">
        <v>18600000</v>
      </c>
      <c r="F24" s="79">
        <v>19400000</v>
      </c>
      <c r="G24" s="79">
        <v>20300000</v>
      </c>
      <c r="H24" s="76">
        <v>93000000</v>
      </c>
    </row>
    <row r="25" spans="1:8" x14ac:dyDescent="0.35">
      <c r="A25" s="78" t="s">
        <v>584</v>
      </c>
      <c r="B25" s="271"/>
      <c r="C25" s="80"/>
      <c r="D25" s="80"/>
      <c r="E25" s="80"/>
      <c r="F25" s="80"/>
      <c r="G25" s="80"/>
      <c r="H25" s="69"/>
    </row>
    <row r="26" spans="1:8" ht="46.5" x14ac:dyDescent="0.35">
      <c r="A26" s="77" t="s">
        <v>585</v>
      </c>
      <c r="B26" s="271">
        <f t="shared" si="1"/>
        <v>22300000</v>
      </c>
      <c r="C26" s="65">
        <v>4000000</v>
      </c>
      <c r="D26" s="65">
        <v>4200000</v>
      </c>
      <c r="E26" s="65">
        <v>4400000</v>
      </c>
      <c r="F26" s="65">
        <v>4700000</v>
      </c>
      <c r="G26" s="65">
        <v>5000000</v>
      </c>
      <c r="H26" s="69">
        <v>22300000</v>
      </c>
    </row>
    <row r="27" spans="1:8" ht="46.5" x14ac:dyDescent="0.35">
      <c r="A27" s="77" t="s">
        <v>586</v>
      </c>
      <c r="B27" s="271">
        <f t="shared" si="1"/>
        <v>4920000</v>
      </c>
      <c r="C27" s="65">
        <v>800000</v>
      </c>
      <c r="D27" s="65">
        <v>880000</v>
      </c>
      <c r="E27" s="65">
        <v>960000</v>
      </c>
      <c r="F27" s="65">
        <v>1080000</v>
      </c>
      <c r="G27" s="65">
        <v>1200000</v>
      </c>
      <c r="H27" s="69">
        <v>4920000</v>
      </c>
    </row>
    <row r="28" spans="1:8" s="15" customFormat="1" ht="31" x14ac:dyDescent="0.35">
      <c r="A28" s="81" t="s">
        <v>587</v>
      </c>
      <c r="B28" s="271">
        <f t="shared" si="1"/>
        <v>2025000</v>
      </c>
      <c r="C28" s="66">
        <v>375000</v>
      </c>
      <c r="D28" s="66">
        <v>390000</v>
      </c>
      <c r="E28" s="66">
        <v>405000</v>
      </c>
      <c r="F28" s="66">
        <v>420000</v>
      </c>
      <c r="G28" s="66">
        <v>435000</v>
      </c>
      <c r="H28" s="70">
        <v>2025000</v>
      </c>
    </row>
    <row r="29" spans="1:8" ht="16" thickBot="1" x14ac:dyDescent="0.4">
      <c r="A29" s="82" t="s">
        <v>270</v>
      </c>
      <c r="B29" s="274">
        <f t="shared" si="1"/>
        <v>29245000</v>
      </c>
      <c r="C29" s="83">
        <v>5175000</v>
      </c>
      <c r="D29" s="83">
        <v>5470000</v>
      </c>
      <c r="E29" s="83">
        <v>5765000</v>
      </c>
      <c r="F29" s="83">
        <v>6200000</v>
      </c>
      <c r="G29" s="83">
        <v>6635000</v>
      </c>
      <c r="H29" s="71">
        <v>29245000</v>
      </c>
    </row>
    <row r="30" spans="1:8" ht="31" x14ac:dyDescent="0.35">
      <c r="A30" s="78" t="s">
        <v>679</v>
      </c>
      <c r="B30" s="271"/>
      <c r="C30" s="65"/>
      <c r="D30" s="65"/>
      <c r="E30" s="65"/>
      <c r="F30" s="65"/>
      <c r="G30" s="65"/>
      <c r="H30" s="69"/>
    </row>
    <row r="31" spans="1:8" ht="31" x14ac:dyDescent="0.35">
      <c r="A31" s="77" t="s">
        <v>596</v>
      </c>
      <c r="B31" s="271">
        <f t="shared" si="1"/>
        <v>6780000</v>
      </c>
      <c r="C31" s="65">
        <v>1300000</v>
      </c>
      <c r="D31" s="65">
        <v>1340000</v>
      </c>
      <c r="E31" s="65">
        <v>1360000</v>
      </c>
      <c r="F31" s="65">
        <v>1380000</v>
      </c>
      <c r="G31" s="65">
        <v>1400000</v>
      </c>
      <c r="H31" s="69">
        <v>6780000</v>
      </c>
    </row>
    <row r="32" spans="1:8" s="15" customFormat="1" ht="31" x14ac:dyDescent="0.35">
      <c r="A32" s="77" t="s">
        <v>597</v>
      </c>
      <c r="B32" s="271">
        <f t="shared" si="1"/>
        <v>2940000</v>
      </c>
      <c r="C32" s="65">
        <v>570000</v>
      </c>
      <c r="D32" s="65">
        <v>570000</v>
      </c>
      <c r="E32" s="65">
        <v>600000</v>
      </c>
      <c r="F32" s="65">
        <v>600000</v>
      </c>
      <c r="G32" s="65">
        <v>600000</v>
      </c>
      <c r="H32" s="69">
        <v>2940000</v>
      </c>
    </row>
    <row r="33" spans="1:8" ht="16" thickBot="1" x14ac:dyDescent="0.4">
      <c r="A33" s="75" t="s">
        <v>270</v>
      </c>
      <c r="B33" s="274">
        <f t="shared" si="1"/>
        <v>9720000</v>
      </c>
      <c r="C33" s="79">
        <v>1870000</v>
      </c>
      <c r="D33" s="79">
        <v>1910000</v>
      </c>
      <c r="E33" s="79">
        <v>1960000</v>
      </c>
      <c r="F33" s="79">
        <v>1980000</v>
      </c>
      <c r="G33" s="79">
        <v>2000000</v>
      </c>
      <c r="H33" s="76">
        <v>9720000</v>
      </c>
    </row>
    <row r="34" spans="1:8" s="4" customFormat="1" ht="31.5" thickBot="1" x14ac:dyDescent="0.4">
      <c r="A34" s="82" t="s">
        <v>598</v>
      </c>
      <c r="B34" s="275">
        <f t="shared" si="1"/>
        <v>1875000</v>
      </c>
      <c r="C34" s="67">
        <v>375000</v>
      </c>
      <c r="D34" s="67">
        <v>375000</v>
      </c>
      <c r="E34" s="67">
        <v>375000</v>
      </c>
      <c r="F34" s="67">
        <v>375000</v>
      </c>
      <c r="G34" s="67">
        <v>375000</v>
      </c>
      <c r="H34" s="71">
        <v>1875000</v>
      </c>
    </row>
    <row r="35" spans="1:8" x14ac:dyDescent="0.35">
      <c r="A35" s="174" t="s">
        <v>271</v>
      </c>
      <c r="B35" s="101">
        <f>B14+B24+B29+B33+B34</f>
        <v>268523320</v>
      </c>
      <c r="H35" s="293">
        <f>H14+H24+H29+H33+H34</f>
        <v>279365200</v>
      </c>
    </row>
    <row r="36" spans="1:8" hidden="1" x14ac:dyDescent="0.35">
      <c r="A36" s="13"/>
      <c r="B36" s="13"/>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79998168889431442"/>
  </sheetPr>
  <dimension ref="A1:L16"/>
  <sheetViews>
    <sheetView zoomScale="70" zoomScaleNormal="70" workbookViewId="0">
      <selection activeCell="A16" sqref="A16"/>
    </sheetView>
  </sheetViews>
  <sheetFormatPr baseColWidth="10" defaultColWidth="0" defaultRowHeight="15.5" zeroHeight="1" x14ac:dyDescent="0.35"/>
  <cols>
    <col min="1" max="1" width="50.6640625" style="39" customWidth="1"/>
    <col min="2" max="2" width="12.4140625" style="187" customWidth="1"/>
    <col min="3" max="3" width="12.4140625" style="120" customWidth="1"/>
    <col min="4" max="8" width="12.4140625" style="90" customWidth="1"/>
    <col min="9" max="12" width="0" hidden="1" customWidth="1"/>
    <col min="13" max="16384" width="10.6640625" hidden="1"/>
  </cols>
  <sheetData>
    <row r="1" spans="1:8" x14ac:dyDescent="0.35">
      <c r="A1" s="84"/>
      <c r="B1" s="215"/>
      <c r="C1" s="978" t="s">
        <v>268</v>
      </c>
      <c r="D1" s="978"/>
      <c r="E1" s="978"/>
      <c r="F1" s="978"/>
      <c r="G1" s="978"/>
      <c r="H1" s="87"/>
    </row>
    <row r="2" spans="1:8" s="17" customFormat="1" ht="27" customHeight="1" thickBot="1" x14ac:dyDescent="0.4">
      <c r="A2" s="44" t="s">
        <v>267</v>
      </c>
      <c r="B2" s="233" t="s">
        <v>334</v>
      </c>
      <c r="C2" s="241">
        <v>2023</v>
      </c>
      <c r="D2" s="241">
        <v>2024</v>
      </c>
      <c r="E2" s="241">
        <v>2025</v>
      </c>
      <c r="F2" s="241">
        <v>2026</v>
      </c>
      <c r="G2" s="241">
        <v>2027</v>
      </c>
      <c r="H2" s="230" t="s">
        <v>269</v>
      </c>
    </row>
    <row r="3" spans="1:8" s="15" customFormat="1" x14ac:dyDescent="0.35">
      <c r="A3" s="36" t="s">
        <v>51</v>
      </c>
      <c r="B3" s="137">
        <f>SUM(C3:G3)</f>
        <v>15534649.349999998</v>
      </c>
      <c r="C3" s="124">
        <v>3195728.25</v>
      </c>
      <c r="D3" s="124">
        <v>3132731.25</v>
      </c>
      <c r="E3" s="124">
        <v>3068729.95</v>
      </c>
      <c r="F3" s="124">
        <v>3068729.95</v>
      </c>
      <c r="G3" s="124">
        <v>3068729.95</v>
      </c>
      <c r="H3" s="129">
        <v>15534649.35</v>
      </c>
    </row>
    <row r="4" spans="1:8" x14ac:dyDescent="0.35">
      <c r="A4" s="34" t="s">
        <v>52</v>
      </c>
      <c r="B4" s="137">
        <f t="shared" ref="B4:B14" si="0">SUM(C4:G4)</f>
        <v>10533615.649999999</v>
      </c>
      <c r="C4" s="90">
        <v>2106723.13</v>
      </c>
      <c r="D4" s="90">
        <v>2106723.13</v>
      </c>
      <c r="E4" s="90">
        <v>2106723.13</v>
      </c>
      <c r="F4" s="90">
        <v>2106723.13</v>
      </c>
      <c r="G4" s="90">
        <v>2106723.13</v>
      </c>
      <c r="H4" s="91">
        <v>10533615.65</v>
      </c>
    </row>
    <row r="5" spans="1:8" s="16" customFormat="1" x14ac:dyDescent="0.35">
      <c r="A5" s="41" t="s">
        <v>53</v>
      </c>
      <c r="B5" s="160">
        <f t="shared" si="0"/>
        <v>23916420</v>
      </c>
      <c r="C5" s="57">
        <v>5979340</v>
      </c>
      <c r="D5" s="57">
        <v>4484270</v>
      </c>
      <c r="E5" s="57">
        <v>4484270</v>
      </c>
      <c r="F5" s="57">
        <v>4484270</v>
      </c>
      <c r="G5" s="57">
        <v>4484270</v>
      </c>
      <c r="H5" s="93">
        <v>23916420</v>
      </c>
    </row>
    <row r="6" spans="1:8" ht="62" x14ac:dyDescent="0.35">
      <c r="A6" s="34" t="s">
        <v>601</v>
      </c>
      <c r="B6" s="398">
        <f>SUM(C6:G6)</f>
        <v>2498400</v>
      </c>
      <c r="C6" s="120">
        <v>0</v>
      </c>
      <c r="D6" s="90">
        <v>624600</v>
      </c>
      <c r="E6" s="90">
        <v>624600</v>
      </c>
      <c r="F6" s="90">
        <v>624600</v>
      </c>
      <c r="G6" s="399">
        <v>624600</v>
      </c>
      <c r="H6" s="90">
        <v>2498400</v>
      </c>
    </row>
    <row r="7" spans="1:8" ht="31" x14ac:dyDescent="0.35">
      <c r="A7" s="34" t="s">
        <v>602</v>
      </c>
      <c r="B7" s="137">
        <f>SUM(C7:G7)</f>
        <v>3480000</v>
      </c>
      <c r="C7" s="90">
        <v>0</v>
      </c>
      <c r="D7" s="90">
        <v>870000</v>
      </c>
      <c r="E7" s="90">
        <v>870000</v>
      </c>
      <c r="F7" s="90">
        <v>870000</v>
      </c>
      <c r="G7" s="90">
        <v>870000</v>
      </c>
      <c r="H7" s="91">
        <v>3480000</v>
      </c>
    </row>
    <row r="8" spans="1:8" x14ac:dyDescent="0.35">
      <c r="A8" s="34" t="s">
        <v>270</v>
      </c>
      <c r="B8" s="465">
        <f>SUM(C8:G8)</f>
        <v>5978400</v>
      </c>
      <c r="C8" s="87">
        <v>0</v>
      </c>
      <c r="D8" s="87">
        <v>1494600</v>
      </c>
      <c r="E8" s="87">
        <v>1494600</v>
      </c>
      <c r="F8" s="87">
        <v>1494600</v>
      </c>
      <c r="G8" s="87">
        <v>1494600</v>
      </c>
      <c r="H8" s="205">
        <v>5978400</v>
      </c>
    </row>
    <row r="9" spans="1:8" s="16" customFormat="1" x14ac:dyDescent="0.35">
      <c r="A9" s="41" t="s">
        <v>289</v>
      </c>
      <c r="B9" s="137">
        <f t="shared" si="0"/>
        <v>15417392</v>
      </c>
      <c r="C9" s="57">
        <v>3083478.4</v>
      </c>
      <c r="D9" s="57">
        <v>3083478.4</v>
      </c>
      <c r="E9" s="57">
        <v>3083478.4</v>
      </c>
      <c r="F9" s="57">
        <v>3083478.4</v>
      </c>
      <c r="G9" s="57">
        <v>3083478.4</v>
      </c>
      <c r="H9" s="93">
        <v>15417392</v>
      </c>
    </row>
    <row r="10" spans="1:8" x14ac:dyDescent="0.35">
      <c r="A10" s="34" t="s">
        <v>290</v>
      </c>
      <c r="B10" s="137">
        <f t="shared" si="0"/>
        <v>12210000</v>
      </c>
      <c r="C10" s="90">
        <v>2442000</v>
      </c>
      <c r="D10" s="90">
        <v>2442000</v>
      </c>
      <c r="E10" s="90">
        <v>2442000</v>
      </c>
      <c r="F10" s="90">
        <v>2442000</v>
      </c>
      <c r="G10" s="90">
        <v>2442000</v>
      </c>
      <c r="H10" s="91">
        <v>12210000</v>
      </c>
    </row>
    <row r="11" spans="1:8" s="16" customFormat="1" x14ac:dyDescent="0.35">
      <c r="A11" s="41" t="s">
        <v>55</v>
      </c>
      <c r="B11" s="137">
        <f t="shared" si="0"/>
        <v>2462491.2000000002</v>
      </c>
      <c r="C11" s="57">
        <v>492498.24</v>
      </c>
      <c r="D11" s="57">
        <v>492498.24</v>
      </c>
      <c r="E11" s="57">
        <v>492498.24</v>
      </c>
      <c r="F11" s="57">
        <v>492498.24</v>
      </c>
      <c r="G11" s="57">
        <v>492498.24</v>
      </c>
      <c r="H11" s="93">
        <v>2462491.2000000002</v>
      </c>
    </row>
    <row r="12" spans="1:8" x14ac:dyDescent="0.35">
      <c r="A12" s="34" t="s">
        <v>56</v>
      </c>
      <c r="B12" s="137">
        <f t="shared" si="0"/>
        <v>1020000</v>
      </c>
      <c r="C12" s="90">
        <v>120000</v>
      </c>
      <c r="D12" s="90">
        <v>180000</v>
      </c>
      <c r="E12" s="90">
        <v>240000</v>
      </c>
      <c r="F12" s="90">
        <v>240000</v>
      </c>
      <c r="G12" s="90">
        <v>240000</v>
      </c>
      <c r="H12" s="91">
        <v>1020000</v>
      </c>
    </row>
    <row r="13" spans="1:8" s="16" customFormat="1" ht="46.5" x14ac:dyDescent="0.35">
      <c r="A13" s="41" t="s">
        <v>395</v>
      </c>
      <c r="B13" s="137">
        <f t="shared" si="0"/>
        <v>99000</v>
      </c>
      <c r="C13" s="57">
        <v>15000</v>
      </c>
      <c r="D13" s="57">
        <v>18000</v>
      </c>
      <c r="E13" s="57">
        <v>22000</v>
      </c>
      <c r="F13" s="57">
        <v>22000</v>
      </c>
      <c r="G13" s="57">
        <v>22000</v>
      </c>
      <c r="H13" s="93">
        <v>99000</v>
      </c>
    </row>
    <row r="14" spans="1:8" ht="31" x14ac:dyDescent="0.35">
      <c r="A14" s="34" t="s">
        <v>396</v>
      </c>
      <c r="B14" s="137">
        <f t="shared" si="0"/>
        <v>7800000</v>
      </c>
      <c r="C14" s="90">
        <v>1560000</v>
      </c>
      <c r="D14" s="90">
        <v>1560000</v>
      </c>
      <c r="E14" s="90">
        <v>1560000</v>
      </c>
      <c r="F14" s="90">
        <v>1560000</v>
      </c>
      <c r="G14" s="90">
        <v>1560000</v>
      </c>
      <c r="H14" s="91">
        <v>7800000</v>
      </c>
    </row>
    <row r="15" spans="1:8" ht="16" thickBot="1" x14ac:dyDescent="0.4">
      <c r="A15" s="44" t="s">
        <v>57</v>
      </c>
      <c r="B15" s="150">
        <f>SUM(C15:G15)</f>
        <v>6830000</v>
      </c>
      <c r="C15" s="59">
        <v>1366000</v>
      </c>
      <c r="D15" s="59">
        <v>1366000</v>
      </c>
      <c r="E15" s="59">
        <v>1366000</v>
      </c>
      <c r="F15" s="59">
        <v>1366000</v>
      </c>
      <c r="G15" s="59">
        <v>1366000</v>
      </c>
      <c r="H15" s="95">
        <v>6830000</v>
      </c>
    </row>
    <row r="16" spans="1:8" s="16" customFormat="1" x14ac:dyDescent="0.35">
      <c r="A16" s="835" t="s">
        <v>271</v>
      </c>
      <c r="B16" s="189">
        <f>SUM(B3+B4+B5+B8+B9+B10+B11+B12+B13+B14+B15)</f>
        <v>101801968.2</v>
      </c>
      <c r="C16" s="184"/>
      <c r="D16" s="184"/>
      <c r="E16" s="184"/>
      <c r="F16" s="15"/>
      <c r="G16" s="15"/>
      <c r="H16" s="189">
        <f>SUM(H3+H4+H5+H8+H9+H10+H11+H12+H13+H14+H15)</f>
        <v>101801968.2</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79998168889431442"/>
  </sheetPr>
  <dimension ref="A1:M23"/>
  <sheetViews>
    <sheetView topLeftCell="A16" zoomScale="80" zoomScaleNormal="80" workbookViewId="0">
      <selection activeCell="A23" sqref="A23"/>
    </sheetView>
  </sheetViews>
  <sheetFormatPr baseColWidth="10" defaultColWidth="0" defaultRowHeight="15.5" zeroHeight="1" x14ac:dyDescent="0.35"/>
  <cols>
    <col min="1" max="1" width="50.6640625" style="22" customWidth="1"/>
    <col min="2" max="2" width="12.4140625" style="91" customWidth="1"/>
    <col min="3" max="7" width="12.4140625" style="90" customWidth="1"/>
    <col min="8" max="8" width="13.6640625" style="90" customWidth="1"/>
    <col min="9" max="13" width="0" hidden="1" customWidth="1"/>
    <col min="14" max="16384" width="10.6640625" hidden="1"/>
  </cols>
  <sheetData>
    <row r="1" spans="1:8" s="12" customFormat="1" x14ac:dyDescent="0.35">
      <c r="A1" s="84"/>
      <c r="B1" s="87"/>
      <c r="C1" s="978" t="s">
        <v>268</v>
      </c>
      <c r="D1" s="978"/>
      <c r="E1" s="978"/>
      <c r="F1" s="978"/>
      <c r="G1" s="978"/>
      <c r="H1" s="87"/>
    </row>
    <row r="2" spans="1:8" s="20" customFormat="1" ht="27" customHeight="1" thickBot="1" x14ac:dyDescent="0.4">
      <c r="A2" s="44" t="s">
        <v>267</v>
      </c>
      <c r="B2" s="232" t="s">
        <v>334</v>
      </c>
      <c r="C2" s="241">
        <v>2023</v>
      </c>
      <c r="D2" s="241">
        <v>2024</v>
      </c>
      <c r="E2" s="241">
        <v>2025</v>
      </c>
      <c r="F2" s="241">
        <v>2026</v>
      </c>
      <c r="G2" s="241">
        <v>2027</v>
      </c>
      <c r="H2" s="230" t="s">
        <v>269</v>
      </c>
    </row>
    <row r="3" spans="1:8" ht="46.5" x14ac:dyDescent="0.35">
      <c r="A3" s="34" t="s">
        <v>394</v>
      </c>
      <c r="B3" s="181"/>
      <c r="H3" s="91"/>
    </row>
    <row r="4" spans="1:8" x14ac:dyDescent="0.35">
      <c r="A4" s="111" t="s">
        <v>494</v>
      </c>
      <c r="B4" s="181">
        <f>SUM(C4:G4)</f>
        <v>760000</v>
      </c>
      <c r="C4" s="90">
        <v>152000</v>
      </c>
      <c r="D4" s="90">
        <v>152000</v>
      </c>
      <c r="E4" s="90">
        <v>152000</v>
      </c>
      <c r="F4" s="90">
        <v>152000</v>
      </c>
      <c r="G4" s="90">
        <v>152000</v>
      </c>
      <c r="H4" s="91">
        <v>760000</v>
      </c>
    </row>
    <row r="5" spans="1:8" s="16" customFormat="1" ht="31" x14ac:dyDescent="0.35">
      <c r="A5" s="167" t="s">
        <v>273</v>
      </c>
      <c r="B5" s="181">
        <f t="shared" ref="B5:B21" si="0">SUM(C5:G5)</f>
        <v>1100000</v>
      </c>
      <c r="C5" s="57">
        <v>220000</v>
      </c>
      <c r="D5" s="57">
        <v>220000</v>
      </c>
      <c r="E5" s="57">
        <v>220000</v>
      </c>
      <c r="F5" s="57">
        <v>220000</v>
      </c>
      <c r="G5" s="57">
        <v>220000</v>
      </c>
      <c r="H5" s="93">
        <v>1100000</v>
      </c>
    </row>
    <row r="6" spans="1:8" ht="46.5" x14ac:dyDescent="0.35">
      <c r="A6" s="111" t="s">
        <v>492</v>
      </c>
      <c r="B6" s="181">
        <f t="shared" si="0"/>
        <v>4000000</v>
      </c>
      <c r="C6" s="90">
        <v>800000</v>
      </c>
      <c r="D6" s="90">
        <v>800000</v>
      </c>
      <c r="E6" s="90">
        <v>800000</v>
      </c>
      <c r="F6" s="90">
        <v>800000</v>
      </c>
      <c r="G6" s="90">
        <v>800000</v>
      </c>
      <c r="H6" s="91">
        <v>4000000</v>
      </c>
    </row>
    <row r="7" spans="1:8" ht="46.5" x14ac:dyDescent="0.35">
      <c r="A7" s="111" t="s">
        <v>491</v>
      </c>
      <c r="B7" s="181">
        <f>SUM(C7:G7)</f>
        <v>2400000</v>
      </c>
      <c r="C7" s="90">
        <v>480000</v>
      </c>
      <c r="D7" s="90">
        <v>480000</v>
      </c>
      <c r="E7" s="90">
        <v>480000</v>
      </c>
      <c r="F7" s="90">
        <v>480000</v>
      </c>
      <c r="G7" s="90">
        <v>480000</v>
      </c>
      <c r="H7" s="91">
        <v>2400000</v>
      </c>
    </row>
    <row r="8" spans="1:8" s="16" customFormat="1" ht="31" x14ac:dyDescent="0.35">
      <c r="A8" s="167" t="s">
        <v>493</v>
      </c>
      <c r="B8" s="181">
        <f t="shared" si="0"/>
        <v>235000</v>
      </c>
      <c r="C8" s="57">
        <v>47000</v>
      </c>
      <c r="D8" s="57">
        <v>47000</v>
      </c>
      <c r="E8" s="57">
        <v>47000</v>
      </c>
      <c r="F8" s="57">
        <v>47000</v>
      </c>
      <c r="G8" s="57">
        <v>47000</v>
      </c>
      <c r="H8" s="93">
        <v>235000</v>
      </c>
    </row>
    <row r="9" spans="1:8" s="16" customFormat="1" ht="46.5" x14ac:dyDescent="0.35">
      <c r="A9" s="167" t="s">
        <v>495</v>
      </c>
      <c r="B9" s="297">
        <f>SUM(C9:G9)</f>
        <v>1620000</v>
      </c>
      <c r="C9" s="296">
        <v>324000</v>
      </c>
      <c r="D9" s="296">
        <v>324000</v>
      </c>
      <c r="E9" s="296">
        <v>324000</v>
      </c>
      <c r="F9" s="296">
        <v>324000</v>
      </c>
      <c r="G9" s="299">
        <v>324000</v>
      </c>
      <c r="H9" s="296">
        <v>1620000</v>
      </c>
    </row>
    <row r="10" spans="1:8" ht="46.5" x14ac:dyDescent="0.35">
      <c r="A10" s="295" t="s">
        <v>496</v>
      </c>
      <c r="B10" s="181">
        <f>SUM(C10:G10)</f>
        <v>12250000</v>
      </c>
      <c r="C10" s="57">
        <v>2450000</v>
      </c>
      <c r="D10" s="57">
        <v>2450000</v>
      </c>
      <c r="E10" s="57">
        <v>2450000</v>
      </c>
      <c r="F10" s="57">
        <v>2450000</v>
      </c>
      <c r="G10" s="94">
        <v>2450000</v>
      </c>
      <c r="H10" s="57">
        <v>12250000</v>
      </c>
    </row>
    <row r="11" spans="1:8" ht="31" x14ac:dyDescent="0.35">
      <c r="A11" s="295" t="s">
        <v>497</v>
      </c>
      <c r="B11" s="298">
        <f>SUM(C11:G11)</f>
        <v>400000</v>
      </c>
      <c r="C11" s="296">
        <v>80000</v>
      </c>
      <c r="D11" s="301">
        <v>80000</v>
      </c>
      <c r="E11" s="296">
        <v>80000</v>
      </c>
      <c r="F11" s="296">
        <v>80000</v>
      </c>
      <c r="G11" s="299">
        <v>80000</v>
      </c>
      <c r="H11" s="296">
        <v>400000</v>
      </c>
    </row>
    <row r="12" spans="1:8" ht="16" thickBot="1" x14ac:dyDescent="0.4">
      <c r="A12" s="115" t="s">
        <v>270</v>
      </c>
      <c r="B12" s="302">
        <f>SUM(B4:B11)</f>
        <v>22765000</v>
      </c>
      <c r="C12" s="89">
        <v>4553000</v>
      </c>
      <c r="D12" s="89">
        <v>4553000</v>
      </c>
      <c r="E12" s="89">
        <v>4553000</v>
      </c>
      <c r="F12" s="89">
        <v>4553000</v>
      </c>
      <c r="G12" s="300">
        <v>4553000</v>
      </c>
      <c r="H12" s="303">
        <v>22765000</v>
      </c>
    </row>
    <row r="13" spans="1:8" s="8" customFormat="1" ht="31" x14ac:dyDescent="0.35">
      <c r="A13" s="34" t="s">
        <v>97</v>
      </c>
      <c r="B13" s="182"/>
      <c r="H13" s="183"/>
    </row>
    <row r="14" spans="1:8" ht="31" x14ac:dyDescent="0.35">
      <c r="A14" s="111" t="s">
        <v>373</v>
      </c>
      <c r="B14" s="181">
        <f>SUM(C14:G14)</f>
        <v>990000</v>
      </c>
      <c r="C14" s="90">
        <v>198000</v>
      </c>
      <c r="D14" s="90">
        <v>198000</v>
      </c>
      <c r="E14" s="90">
        <v>198000</v>
      </c>
      <c r="F14" s="90">
        <v>198000</v>
      </c>
      <c r="G14" s="90">
        <v>198000</v>
      </c>
      <c r="H14" s="91">
        <v>990000</v>
      </c>
    </row>
    <row r="15" spans="1:8" ht="31" x14ac:dyDescent="0.35">
      <c r="A15" s="111" t="s">
        <v>274</v>
      </c>
      <c r="B15" s="181">
        <f t="shared" si="0"/>
        <v>1800000</v>
      </c>
      <c r="C15" s="90">
        <v>360000</v>
      </c>
      <c r="D15" s="90">
        <v>360000</v>
      </c>
      <c r="E15" s="90">
        <v>360000</v>
      </c>
      <c r="F15" s="90">
        <v>360000</v>
      </c>
      <c r="G15" s="90">
        <v>360000</v>
      </c>
      <c r="H15" s="91">
        <v>1800000</v>
      </c>
    </row>
    <row r="16" spans="1:8" ht="46.5" x14ac:dyDescent="0.35">
      <c r="A16" s="111" t="s">
        <v>498</v>
      </c>
      <c r="B16" s="181">
        <f t="shared" si="0"/>
        <v>3569500</v>
      </c>
      <c r="C16" s="90">
        <v>713900</v>
      </c>
      <c r="D16" s="90">
        <v>713900</v>
      </c>
      <c r="E16" s="90">
        <v>713900</v>
      </c>
      <c r="F16" s="90">
        <v>713900</v>
      </c>
      <c r="G16" s="90">
        <v>713900</v>
      </c>
      <c r="H16" s="91">
        <v>3569000</v>
      </c>
    </row>
    <row r="17" spans="1:8" x14ac:dyDescent="0.35">
      <c r="A17" s="111" t="s">
        <v>499</v>
      </c>
      <c r="B17" s="181">
        <f>SUM(C17:G17)</f>
        <v>2560000</v>
      </c>
      <c r="C17" s="90">
        <v>512000</v>
      </c>
      <c r="D17" s="90">
        <v>512000</v>
      </c>
      <c r="E17" s="90">
        <v>512000</v>
      </c>
      <c r="F17" s="90">
        <v>512000</v>
      </c>
      <c r="G17" s="90">
        <v>512000</v>
      </c>
      <c r="H17" s="91">
        <v>2560000</v>
      </c>
    </row>
    <row r="18" spans="1:8" x14ac:dyDescent="0.35">
      <c r="A18" s="111" t="s">
        <v>500</v>
      </c>
      <c r="B18" s="181">
        <f>SUM(C18:G18)</f>
        <v>1520000</v>
      </c>
      <c r="C18" s="90">
        <v>304000</v>
      </c>
      <c r="D18" s="90">
        <v>304000</v>
      </c>
      <c r="E18" s="90">
        <v>304000</v>
      </c>
      <c r="F18" s="90">
        <v>304000</v>
      </c>
      <c r="G18" s="90">
        <v>304000</v>
      </c>
      <c r="H18" s="91">
        <v>1520000</v>
      </c>
    </row>
    <row r="19" spans="1:8" x14ac:dyDescent="0.35">
      <c r="A19" s="111" t="s">
        <v>501</v>
      </c>
      <c r="B19" s="181">
        <f>SUM(C19:G19)</f>
        <v>10687500</v>
      </c>
      <c r="C19" s="90">
        <v>2137500</v>
      </c>
      <c r="D19" s="90">
        <v>2137500</v>
      </c>
      <c r="E19" s="90">
        <v>2137500</v>
      </c>
      <c r="F19" s="90">
        <v>2137500</v>
      </c>
      <c r="G19" s="90">
        <v>2137500</v>
      </c>
      <c r="H19" s="91">
        <v>10687500</v>
      </c>
    </row>
    <row r="20" spans="1:8" x14ac:dyDescent="0.35">
      <c r="A20" s="111" t="s">
        <v>502</v>
      </c>
      <c r="B20" s="181">
        <f>SUM(C20:G20)</f>
        <v>522000</v>
      </c>
      <c r="C20" s="90">
        <v>104400</v>
      </c>
      <c r="D20" s="90">
        <v>104400</v>
      </c>
      <c r="E20" s="90">
        <v>104400</v>
      </c>
      <c r="F20" s="90">
        <v>104400</v>
      </c>
      <c r="G20" s="90">
        <v>104400</v>
      </c>
      <c r="H20" s="91">
        <v>522000</v>
      </c>
    </row>
    <row r="21" spans="1:8" s="15" customFormat="1" ht="31" x14ac:dyDescent="0.35">
      <c r="A21" s="114" t="s">
        <v>503</v>
      </c>
      <c r="B21" s="298">
        <f t="shared" si="0"/>
        <v>560000</v>
      </c>
      <c r="C21" s="124">
        <v>112000</v>
      </c>
      <c r="D21" s="124">
        <v>112000</v>
      </c>
      <c r="E21" s="124">
        <v>112000</v>
      </c>
      <c r="F21" s="124">
        <v>112000</v>
      </c>
      <c r="G21" s="124">
        <v>112000</v>
      </c>
      <c r="H21" s="129">
        <v>560000</v>
      </c>
    </row>
    <row r="22" spans="1:8" s="15" customFormat="1" ht="16" thickBot="1" x14ac:dyDescent="0.4">
      <c r="A22" s="115" t="s">
        <v>270</v>
      </c>
      <c r="B22" s="302">
        <f>SUM(B14:B21)</f>
        <v>22209000</v>
      </c>
      <c r="C22" s="89">
        <v>4441800</v>
      </c>
      <c r="D22" s="89">
        <v>4441800</v>
      </c>
      <c r="E22" s="89">
        <v>4441800</v>
      </c>
      <c r="F22" s="89">
        <v>4441800</v>
      </c>
      <c r="G22" s="89">
        <v>4441800</v>
      </c>
      <c r="H22" s="304">
        <v>22209000</v>
      </c>
    </row>
    <row r="23" spans="1:8" s="16" customFormat="1" x14ac:dyDescent="0.35">
      <c r="A23" s="848" t="s">
        <v>271</v>
      </c>
      <c r="B23" s="189">
        <f>B12+B22</f>
        <v>44974000</v>
      </c>
      <c r="C23" s="15"/>
      <c r="D23" s="15"/>
      <c r="E23" s="15"/>
      <c r="F23" s="15"/>
      <c r="G23" s="15"/>
      <c r="H23" s="189">
        <f>H12+H22</f>
        <v>44974000</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79998168889431442"/>
  </sheetPr>
  <dimension ref="A1:L1048571"/>
  <sheetViews>
    <sheetView topLeftCell="A19" zoomScale="61" zoomScaleNormal="80" workbookViewId="0">
      <selection activeCell="A34" sqref="A34"/>
    </sheetView>
  </sheetViews>
  <sheetFormatPr baseColWidth="10" defaultColWidth="0" defaultRowHeight="15.5" zeroHeight="1" x14ac:dyDescent="0.35"/>
  <cols>
    <col min="1" max="1" width="50.6640625" style="39" customWidth="1"/>
    <col min="2" max="2" width="15.9140625" style="175" customWidth="1"/>
    <col min="3" max="3" width="13.6640625" style="13" customWidth="1"/>
    <col min="4" max="4" width="16.58203125" style="13" customWidth="1"/>
    <col min="5" max="5" width="19.58203125" style="13" customWidth="1"/>
    <col min="6" max="6" width="16.33203125" style="13" customWidth="1"/>
    <col min="7" max="7" width="15.33203125" style="13" customWidth="1"/>
    <col min="8" max="8" width="16.58203125" style="13" customWidth="1"/>
    <col min="9" max="12" width="0" style="25" hidden="1" customWidth="1"/>
    <col min="13" max="16384" width="10.6640625" style="25" hidden="1"/>
  </cols>
  <sheetData>
    <row r="1" spans="1:8" x14ac:dyDescent="0.35">
      <c r="A1" s="84"/>
      <c r="B1" s="266"/>
      <c r="C1" s="978" t="s">
        <v>268</v>
      </c>
      <c r="D1" s="978"/>
      <c r="E1" s="978"/>
      <c r="F1" s="978"/>
      <c r="G1" s="978"/>
      <c r="H1" s="174"/>
    </row>
    <row r="2" spans="1:8" s="28" customFormat="1" ht="27" customHeight="1" thickBot="1" x14ac:dyDescent="0.4">
      <c r="A2" s="44" t="s">
        <v>267</v>
      </c>
      <c r="B2" s="231" t="s">
        <v>334</v>
      </c>
      <c r="C2" s="241">
        <v>2023</v>
      </c>
      <c r="D2" s="241">
        <v>2024</v>
      </c>
      <c r="E2" s="241">
        <v>2025</v>
      </c>
      <c r="F2" s="241">
        <v>2026</v>
      </c>
      <c r="G2" s="241">
        <v>2027</v>
      </c>
      <c r="H2" s="58" t="s">
        <v>269</v>
      </c>
    </row>
    <row r="3" spans="1:8" x14ac:dyDescent="0.35">
      <c r="A3" s="267" t="s">
        <v>370</v>
      </c>
      <c r="B3" s="177"/>
      <c r="C3" s="25"/>
      <c r="D3" s="25"/>
      <c r="E3" s="25"/>
      <c r="F3" s="25"/>
      <c r="G3" s="25"/>
      <c r="H3" s="170"/>
    </row>
    <row r="4" spans="1:8" x14ac:dyDescent="0.35">
      <c r="A4" s="176" t="s">
        <v>141</v>
      </c>
      <c r="B4" s="160">
        <f>SUM(C4:G4)</f>
        <v>1680000</v>
      </c>
      <c r="C4" s="13">
        <v>336000</v>
      </c>
      <c r="D4" s="13">
        <v>336000</v>
      </c>
      <c r="E4" s="13">
        <v>336000</v>
      </c>
      <c r="F4" s="13">
        <v>336000</v>
      </c>
      <c r="G4" s="13">
        <v>336000</v>
      </c>
      <c r="H4" s="64">
        <v>1680000</v>
      </c>
    </row>
    <row r="5" spans="1:8" x14ac:dyDescent="0.35">
      <c r="A5" s="111" t="s">
        <v>45</v>
      </c>
      <c r="B5" s="160">
        <f>SUM(C5:G5)</f>
        <v>4515000</v>
      </c>
      <c r="C5" s="13">
        <v>903000</v>
      </c>
      <c r="D5" s="13">
        <v>903000</v>
      </c>
      <c r="E5" s="13">
        <v>903000</v>
      </c>
      <c r="F5" s="13">
        <v>903000</v>
      </c>
      <c r="G5" s="13">
        <v>903000</v>
      </c>
      <c r="H5" s="64">
        <v>4515000</v>
      </c>
    </row>
    <row r="6" spans="1:8" x14ac:dyDescent="0.35">
      <c r="A6" s="111" t="s">
        <v>46</v>
      </c>
      <c r="B6" s="160">
        <f>SUM(C6:G6)</f>
        <v>5676000</v>
      </c>
      <c r="C6" s="13">
        <v>1135200</v>
      </c>
      <c r="D6" s="13">
        <v>1135200</v>
      </c>
      <c r="E6" s="13">
        <v>1135200</v>
      </c>
      <c r="F6" s="13">
        <v>1135200</v>
      </c>
      <c r="G6" s="13">
        <v>1135200</v>
      </c>
      <c r="H6" s="64">
        <v>5676000</v>
      </c>
    </row>
    <row r="7" spans="1:8" s="29" customFormat="1" ht="16" thickBot="1" x14ac:dyDescent="0.4">
      <c r="A7" s="44" t="s">
        <v>270</v>
      </c>
      <c r="B7" s="146">
        <f>SUM(B4:B6)</f>
        <v>11871000</v>
      </c>
      <c r="C7" s="116">
        <v>2374200</v>
      </c>
      <c r="D7" s="116">
        <v>2374200</v>
      </c>
      <c r="E7" s="116">
        <v>2374200</v>
      </c>
      <c r="F7" s="116">
        <v>2374200</v>
      </c>
      <c r="G7" s="116">
        <v>2374200</v>
      </c>
      <c r="H7" s="305">
        <v>11871000</v>
      </c>
    </row>
    <row r="8" spans="1:8" x14ac:dyDescent="0.35">
      <c r="A8" s="34" t="s">
        <v>369</v>
      </c>
      <c r="B8" s="177"/>
      <c r="C8" s="25"/>
      <c r="D8" s="25"/>
      <c r="E8" s="25"/>
      <c r="F8" s="25"/>
      <c r="G8" s="25"/>
      <c r="H8" s="170"/>
    </row>
    <row r="9" spans="1:8" ht="30.65" customHeight="1" x14ac:dyDescent="0.35">
      <c r="A9" s="111" t="s">
        <v>368</v>
      </c>
      <c r="B9" s="160">
        <f>SUM(C9:G9)</f>
        <v>1640000</v>
      </c>
      <c r="C9" s="13">
        <v>328000</v>
      </c>
      <c r="D9" s="13">
        <v>328000</v>
      </c>
      <c r="E9" s="13">
        <v>328000</v>
      </c>
      <c r="F9" s="13">
        <v>328000</v>
      </c>
      <c r="G9" s="13">
        <v>328000</v>
      </c>
      <c r="H9" s="64">
        <v>1640000</v>
      </c>
    </row>
    <row r="10" spans="1:8" ht="31" x14ac:dyDescent="0.35">
      <c r="A10" s="111" t="s">
        <v>291</v>
      </c>
      <c r="B10" s="160">
        <f t="shared" ref="B10:B33" si="0">SUM(C10:G10)</f>
        <v>590000</v>
      </c>
      <c r="C10" s="13">
        <v>118000</v>
      </c>
      <c r="D10" s="13">
        <v>118000</v>
      </c>
      <c r="E10" s="13">
        <v>118000</v>
      </c>
      <c r="F10" s="13">
        <v>118000</v>
      </c>
      <c r="G10" s="13">
        <v>118000</v>
      </c>
      <c r="H10" s="64">
        <v>590000</v>
      </c>
    </row>
    <row r="11" spans="1:8" ht="31.75" customHeight="1" x14ac:dyDescent="0.35">
      <c r="A11" s="111" t="s">
        <v>292</v>
      </c>
      <c r="B11" s="160">
        <f t="shared" si="0"/>
        <v>1230000</v>
      </c>
      <c r="C11" s="13">
        <v>246000</v>
      </c>
      <c r="D11" s="13">
        <v>246000</v>
      </c>
      <c r="E11" s="13">
        <v>246000</v>
      </c>
      <c r="F11" s="13">
        <v>246000</v>
      </c>
      <c r="G11" s="13">
        <v>246000</v>
      </c>
      <c r="H11" s="64">
        <v>1230000</v>
      </c>
    </row>
    <row r="12" spans="1:8" ht="31.25" customHeight="1" x14ac:dyDescent="0.35">
      <c r="A12" s="111" t="s">
        <v>293</v>
      </c>
      <c r="B12" s="160">
        <f t="shared" si="0"/>
        <v>1306500</v>
      </c>
      <c r="C12" s="13">
        <v>261300</v>
      </c>
      <c r="D12" s="13">
        <v>261300</v>
      </c>
      <c r="E12" s="13">
        <v>261300</v>
      </c>
      <c r="F12" s="13">
        <v>261300</v>
      </c>
      <c r="G12" s="13">
        <v>261300</v>
      </c>
      <c r="H12" s="64">
        <v>1306500</v>
      </c>
    </row>
    <row r="13" spans="1:8" ht="31.25" customHeight="1" x14ac:dyDescent="0.35">
      <c r="A13" s="111" t="s">
        <v>295</v>
      </c>
      <c r="B13" s="160">
        <f t="shared" si="0"/>
        <v>1190000</v>
      </c>
      <c r="C13" s="13">
        <v>238000</v>
      </c>
      <c r="D13" s="13">
        <v>238000</v>
      </c>
      <c r="E13" s="13">
        <v>238000</v>
      </c>
      <c r="F13" s="13">
        <v>238000</v>
      </c>
      <c r="G13" s="13">
        <v>238000</v>
      </c>
      <c r="H13" s="64">
        <v>1190000</v>
      </c>
    </row>
    <row r="14" spans="1:8" ht="31" x14ac:dyDescent="0.35">
      <c r="A14" s="111" t="s">
        <v>294</v>
      </c>
      <c r="B14" s="160">
        <f t="shared" si="0"/>
        <v>2535000</v>
      </c>
      <c r="C14" s="13">
        <v>507000</v>
      </c>
      <c r="D14" s="13">
        <v>507000</v>
      </c>
      <c r="E14" s="13">
        <v>507000</v>
      </c>
      <c r="F14" s="13">
        <v>507000</v>
      </c>
      <c r="G14" s="13">
        <v>507000</v>
      </c>
      <c r="H14" s="64">
        <v>2535000</v>
      </c>
    </row>
    <row r="15" spans="1:8" ht="31" x14ac:dyDescent="0.35">
      <c r="A15" s="111" t="s">
        <v>296</v>
      </c>
      <c r="B15" s="160">
        <f t="shared" si="0"/>
        <v>1960000</v>
      </c>
      <c r="C15" s="13">
        <v>392000</v>
      </c>
      <c r="D15" s="13">
        <v>392000</v>
      </c>
      <c r="E15" s="13">
        <v>392000</v>
      </c>
      <c r="F15" s="13">
        <v>392000</v>
      </c>
      <c r="G15" s="13">
        <v>392000</v>
      </c>
      <c r="H15" s="64">
        <v>1960000</v>
      </c>
    </row>
    <row r="16" spans="1:8" s="29" customFormat="1" ht="16" thickBot="1" x14ac:dyDescent="0.4">
      <c r="A16" s="44" t="s">
        <v>270</v>
      </c>
      <c r="B16" s="146">
        <f>SUM(B9:B15)</f>
        <v>10451500</v>
      </c>
      <c r="C16" s="116">
        <v>2090300</v>
      </c>
      <c r="D16" s="116">
        <v>2090300</v>
      </c>
      <c r="E16" s="116">
        <v>2090300</v>
      </c>
      <c r="F16" s="116">
        <v>2090300</v>
      </c>
      <c r="G16" s="116">
        <v>2090300</v>
      </c>
      <c r="H16" s="178">
        <v>10451500</v>
      </c>
    </row>
    <row r="17" spans="1:8" s="29" customFormat="1" ht="31" x14ac:dyDescent="0.35">
      <c r="A17" s="36" t="s">
        <v>605</v>
      </c>
      <c r="C17" s="29">
        <v>410000</v>
      </c>
      <c r="D17" s="29">
        <v>410000</v>
      </c>
      <c r="E17" s="29">
        <v>410000</v>
      </c>
      <c r="F17" s="29">
        <v>410000</v>
      </c>
      <c r="G17" s="29">
        <v>410000</v>
      </c>
      <c r="H17" s="29">
        <v>2050000</v>
      </c>
    </row>
    <row r="18" spans="1:8" ht="46.5" x14ac:dyDescent="0.35">
      <c r="A18" s="34" t="s">
        <v>606</v>
      </c>
      <c r="B18" s="172">
        <f t="shared" ref="B18:B24" si="1">SUM(C18:G18)</f>
        <v>490000</v>
      </c>
      <c r="C18" s="13">
        <v>90000</v>
      </c>
      <c r="D18" s="13">
        <v>100000</v>
      </c>
      <c r="E18" s="13">
        <v>100000</v>
      </c>
      <c r="F18" s="13">
        <v>100000</v>
      </c>
      <c r="G18" s="13">
        <v>100000</v>
      </c>
      <c r="H18" s="64">
        <v>490000</v>
      </c>
    </row>
    <row r="19" spans="1:8" ht="46.5" x14ac:dyDescent="0.35">
      <c r="A19" s="34" t="s">
        <v>607</v>
      </c>
      <c r="B19" s="172">
        <f t="shared" si="1"/>
        <v>600000</v>
      </c>
      <c r="C19" s="13">
        <v>120000</v>
      </c>
      <c r="D19" s="13">
        <v>120000</v>
      </c>
      <c r="E19" s="13">
        <v>120000</v>
      </c>
      <c r="F19" s="13">
        <v>120000</v>
      </c>
      <c r="G19" s="13">
        <v>120000</v>
      </c>
      <c r="H19" s="64">
        <v>600000</v>
      </c>
    </row>
    <row r="20" spans="1:8" x14ac:dyDescent="0.35">
      <c r="A20" s="34" t="s">
        <v>608</v>
      </c>
      <c r="B20" s="172">
        <f t="shared" si="1"/>
        <v>655000</v>
      </c>
      <c r="C20" s="13">
        <v>131000</v>
      </c>
      <c r="D20" s="13">
        <v>131000</v>
      </c>
      <c r="E20" s="13">
        <v>131000</v>
      </c>
      <c r="F20" s="13">
        <v>131000</v>
      </c>
      <c r="G20" s="13">
        <v>131000</v>
      </c>
      <c r="H20" s="64"/>
    </row>
    <row r="21" spans="1:8" x14ac:dyDescent="0.35">
      <c r="A21" s="34" t="s">
        <v>609</v>
      </c>
      <c r="B21" s="172">
        <f t="shared" si="1"/>
        <v>2000000</v>
      </c>
      <c r="C21" s="375">
        <v>400000</v>
      </c>
      <c r="D21" s="375">
        <v>400000</v>
      </c>
      <c r="E21" s="375">
        <v>400000</v>
      </c>
      <c r="F21" s="375">
        <v>400000</v>
      </c>
      <c r="G21" s="375">
        <v>400000</v>
      </c>
      <c r="H21" s="375">
        <v>2000000</v>
      </c>
    </row>
    <row r="22" spans="1:8" x14ac:dyDescent="0.35">
      <c r="A22" s="34" t="s">
        <v>610</v>
      </c>
      <c r="B22" s="172">
        <f t="shared" si="1"/>
        <v>2750000</v>
      </c>
      <c r="C22" s="13">
        <v>550000</v>
      </c>
      <c r="D22" s="13">
        <v>550000</v>
      </c>
      <c r="E22" s="13">
        <v>550000</v>
      </c>
      <c r="F22" s="13">
        <v>550000</v>
      </c>
      <c r="G22" s="13">
        <v>550000</v>
      </c>
      <c r="H22" s="13">
        <v>2750000</v>
      </c>
    </row>
    <row r="23" spans="1:8" x14ac:dyDescent="0.35">
      <c r="A23" s="34" t="s">
        <v>611</v>
      </c>
      <c r="B23" s="172">
        <f t="shared" si="1"/>
        <v>1750000</v>
      </c>
      <c r="C23" s="13">
        <v>350000</v>
      </c>
      <c r="D23" s="13">
        <v>350000</v>
      </c>
      <c r="E23" s="13">
        <v>350000</v>
      </c>
      <c r="F23" s="13">
        <v>350000</v>
      </c>
      <c r="G23" s="13">
        <v>350000</v>
      </c>
      <c r="H23" s="64">
        <v>1750000</v>
      </c>
    </row>
    <row r="24" spans="1:8" x14ac:dyDescent="0.35">
      <c r="A24" s="34" t="s">
        <v>270</v>
      </c>
      <c r="B24" s="356">
        <f t="shared" si="1"/>
        <v>8245000</v>
      </c>
      <c r="C24" s="466">
        <v>1649000</v>
      </c>
      <c r="D24" s="466">
        <v>1649000</v>
      </c>
      <c r="E24" s="466">
        <v>1649000</v>
      </c>
      <c r="F24" s="466">
        <v>1649000</v>
      </c>
      <c r="G24" s="466">
        <v>1649000</v>
      </c>
      <c r="H24" s="467">
        <v>8245000</v>
      </c>
    </row>
    <row r="25" spans="1:8" ht="31" x14ac:dyDescent="0.35">
      <c r="A25" s="34" t="s">
        <v>372</v>
      </c>
      <c r="B25" s="177"/>
      <c r="C25" s="90"/>
      <c r="D25" s="25"/>
      <c r="E25" s="25"/>
      <c r="F25" s="25"/>
      <c r="G25" s="25"/>
      <c r="H25" s="170"/>
    </row>
    <row r="26" spans="1:8" x14ac:dyDescent="0.35">
      <c r="A26" s="111" t="s">
        <v>371</v>
      </c>
      <c r="B26" s="160">
        <f>SUM(C26:G26)</f>
        <v>4260000</v>
      </c>
      <c r="C26" s="13">
        <v>852000</v>
      </c>
      <c r="D26" s="13">
        <v>852000</v>
      </c>
      <c r="E26" s="13">
        <v>852000</v>
      </c>
      <c r="F26" s="13">
        <v>852000</v>
      </c>
      <c r="G26" s="13">
        <v>852000</v>
      </c>
      <c r="H26" s="64">
        <v>4260000</v>
      </c>
    </row>
    <row r="27" spans="1:8" x14ac:dyDescent="0.35">
      <c r="A27" s="111" t="s">
        <v>47</v>
      </c>
      <c r="B27" s="160">
        <f t="shared" si="0"/>
        <v>1295000</v>
      </c>
      <c r="C27" s="13">
        <v>259000</v>
      </c>
      <c r="D27" s="13">
        <v>259000</v>
      </c>
      <c r="E27" s="13">
        <v>259000</v>
      </c>
      <c r="F27" s="13">
        <v>259000</v>
      </c>
      <c r="G27" s="13">
        <v>259000</v>
      </c>
      <c r="H27" s="64">
        <v>1295000</v>
      </c>
    </row>
    <row r="28" spans="1:8" s="29" customFormat="1" x14ac:dyDescent="0.35">
      <c r="A28" s="114" t="s">
        <v>48</v>
      </c>
      <c r="B28" s="160">
        <f t="shared" si="0"/>
        <v>1050000</v>
      </c>
      <c r="C28" s="121">
        <v>210000</v>
      </c>
      <c r="D28" s="121">
        <v>210000</v>
      </c>
      <c r="E28" s="121">
        <v>210000</v>
      </c>
      <c r="F28" s="121">
        <v>210000</v>
      </c>
      <c r="G28" s="121">
        <v>210000</v>
      </c>
      <c r="H28" s="98">
        <v>1050000</v>
      </c>
    </row>
    <row r="29" spans="1:8" s="29" customFormat="1" ht="16" thickBot="1" x14ac:dyDescent="0.4">
      <c r="A29" s="44" t="s">
        <v>270</v>
      </c>
      <c r="B29" s="146">
        <f>SUM(B26:B28)</f>
        <v>6605000</v>
      </c>
      <c r="C29" s="116" t="s">
        <v>297</v>
      </c>
      <c r="D29" s="116" t="s">
        <v>297</v>
      </c>
      <c r="E29" s="116" t="s">
        <v>297</v>
      </c>
      <c r="F29" s="116" t="s">
        <v>297</v>
      </c>
      <c r="G29" s="116" t="s">
        <v>297</v>
      </c>
      <c r="H29" s="178" t="s">
        <v>298</v>
      </c>
    </row>
    <row r="30" spans="1:8" s="29" customFormat="1" ht="31" x14ac:dyDescent="0.35">
      <c r="A30" s="36" t="s">
        <v>299</v>
      </c>
      <c r="B30" s="160">
        <f t="shared" si="0"/>
        <v>1886000</v>
      </c>
      <c r="C30" s="121">
        <v>377200</v>
      </c>
      <c r="D30" s="121">
        <v>377200</v>
      </c>
      <c r="E30" s="121">
        <v>377200</v>
      </c>
      <c r="F30" s="121">
        <v>377200</v>
      </c>
      <c r="G30" s="121">
        <v>377200</v>
      </c>
      <c r="H30" s="98">
        <v>1886000</v>
      </c>
    </row>
    <row r="31" spans="1:8" x14ac:dyDescent="0.35">
      <c r="A31" s="34" t="s">
        <v>49</v>
      </c>
      <c r="B31" s="160">
        <f t="shared" si="0"/>
        <v>190000</v>
      </c>
      <c r="C31" s="13">
        <v>38000</v>
      </c>
      <c r="D31" s="13">
        <v>38000</v>
      </c>
      <c r="E31" s="13">
        <v>38000</v>
      </c>
      <c r="F31" s="13">
        <v>38000</v>
      </c>
      <c r="G31" s="13">
        <v>38000</v>
      </c>
      <c r="H31" s="64">
        <v>190000</v>
      </c>
    </row>
    <row r="32" spans="1:8" s="29" customFormat="1" x14ac:dyDescent="0.35">
      <c r="A32" s="41" t="s">
        <v>50</v>
      </c>
      <c r="B32" s="160">
        <f t="shared" si="0"/>
        <v>1559694</v>
      </c>
      <c r="C32" s="60">
        <v>311938.8</v>
      </c>
      <c r="D32" s="60">
        <v>311938.8</v>
      </c>
      <c r="E32" s="60">
        <v>311938.8</v>
      </c>
      <c r="F32" s="60">
        <v>311938.8</v>
      </c>
      <c r="G32" s="60">
        <v>311938.8</v>
      </c>
      <c r="H32" s="163">
        <v>1559694</v>
      </c>
    </row>
    <row r="33" spans="1:8" ht="31.5" thickBot="1" x14ac:dyDescent="0.4">
      <c r="A33" s="37" t="s">
        <v>393</v>
      </c>
      <c r="B33" s="179">
        <f t="shared" si="0"/>
        <v>140000</v>
      </c>
      <c r="C33" s="151">
        <v>28000</v>
      </c>
      <c r="D33" s="151">
        <v>28000</v>
      </c>
      <c r="E33" s="151">
        <v>28000</v>
      </c>
      <c r="F33" s="151">
        <v>28000</v>
      </c>
      <c r="G33" s="151">
        <v>28000</v>
      </c>
      <c r="H33" s="180">
        <v>140000</v>
      </c>
    </row>
    <row r="34" spans="1:8" x14ac:dyDescent="0.35">
      <c r="A34" s="849" t="s">
        <v>271</v>
      </c>
      <c r="B34" s="165">
        <f>B7+B16+B24+B29+B30+B31+B32+B33</f>
        <v>40948194</v>
      </c>
      <c r="C34" s="25"/>
      <c r="D34" s="25"/>
      <c r="E34" s="25"/>
      <c r="F34" s="25"/>
      <c r="G34" s="25"/>
      <c r="H34" s="165">
        <v>40948194</v>
      </c>
    </row>
    <row r="35" spans="1:8" s="30" customFormat="1" hidden="1" x14ac:dyDescent="0.35">
      <c r="A35" s="48"/>
      <c r="B35" s="175"/>
      <c r="C35" s="141"/>
      <c r="D35" s="141"/>
      <c r="E35" s="141"/>
      <c r="F35" s="141"/>
      <c r="G35" s="141"/>
      <c r="H35" s="141"/>
    </row>
    <row r="1048571" spans="1:2" hidden="1" x14ac:dyDescent="0.35">
      <c r="A1048571" s="13"/>
      <c r="B1048571" s="25"/>
    </row>
  </sheetData>
  <mergeCells count="1">
    <mergeCell ref="C1:G1"/>
  </mergeCells>
  <phoneticPr fontId="7" type="noConversion"/>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79998168889431442"/>
  </sheetPr>
  <dimension ref="A1:L6"/>
  <sheetViews>
    <sheetView zoomScale="80" zoomScaleNormal="80" workbookViewId="0">
      <selection activeCell="C5" sqref="C5"/>
    </sheetView>
  </sheetViews>
  <sheetFormatPr baseColWidth="10" defaultColWidth="0" defaultRowHeight="15.5" zeroHeight="1" x14ac:dyDescent="0.35"/>
  <cols>
    <col min="1" max="1" width="50.6640625" style="39" customWidth="1"/>
    <col min="2" max="8" width="12.4140625" style="13" customWidth="1"/>
    <col min="9" max="12" width="0" style="25" hidden="1" customWidth="1"/>
    <col min="13" max="16384" width="10.6640625" style="25" hidden="1"/>
  </cols>
  <sheetData>
    <row r="1" spans="1:8" x14ac:dyDescent="0.35">
      <c r="A1" s="84"/>
      <c r="B1" s="84"/>
      <c r="C1" s="978" t="s">
        <v>268</v>
      </c>
      <c r="D1" s="978"/>
      <c r="E1" s="978"/>
      <c r="F1" s="978"/>
      <c r="G1" s="978"/>
      <c r="H1" s="87"/>
    </row>
    <row r="2" spans="1:8" s="29" customFormat="1" ht="27" customHeight="1" thickBot="1" x14ac:dyDescent="0.4">
      <c r="A2" s="44" t="s">
        <v>267</v>
      </c>
      <c r="B2" s="229" t="s">
        <v>334</v>
      </c>
      <c r="C2" s="241">
        <v>2023</v>
      </c>
      <c r="D2" s="241">
        <v>2024</v>
      </c>
      <c r="E2" s="241">
        <v>2025</v>
      </c>
      <c r="F2" s="241">
        <v>2026</v>
      </c>
      <c r="G2" s="241">
        <v>2027</v>
      </c>
      <c r="H2" s="230" t="s">
        <v>269</v>
      </c>
    </row>
    <row r="3" spans="1:8" ht="46.5" x14ac:dyDescent="0.35">
      <c r="A3" s="34" t="s">
        <v>392</v>
      </c>
      <c r="B3" s="172">
        <f>SUM(C3:G3)</f>
        <v>519889</v>
      </c>
      <c r="C3" s="113">
        <v>116069</v>
      </c>
      <c r="D3" s="113">
        <v>116069</v>
      </c>
      <c r="E3" s="113">
        <v>116069</v>
      </c>
      <c r="F3" s="113">
        <v>116069</v>
      </c>
      <c r="G3" s="113">
        <v>55613</v>
      </c>
      <c r="H3" s="306">
        <v>519893</v>
      </c>
    </row>
    <row r="4" spans="1:8" s="29" customFormat="1" x14ac:dyDescent="0.35">
      <c r="A4" s="41" t="s">
        <v>33</v>
      </c>
      <c r="B4" s="172">
        <f>SUM(C4:G4)</f>
        <v>4255126</v>
      </c>
      <c r="C4" s="60">
        <v>950000</v>
      </c>
      <c r="D4" s="60">
        <v>950000</v>
      </c>
      <c r="E4" s="60">
        <v>950000</v>
      </c>
      <c r="F4" s="60">
        <v>950000</v>
      </c>
      <c r="G4" s="60">
        <v>455126</v>
      </c>
      <c r="H4" s="163">
        <v>4255126</v>
      </c>
    </row>
    <row r="5" spans="1:8" ht="31.5" thickBot="1" x14ac:dyDescent="0.4">
      <c r="A5" s="44" t="s">
        <v>504</v>
      </c>
      <c r="B5" s="307">
        <f>SUM(C5:G5)</f>
        <v>4301745</v>
      </c>
      <c r="C5" s="308">
        <v>960420</v>
      </c>
      <c r="D5" s="308">
        <v>960420</v>
      </c>
      <c r="E5" s="308">
        <v>960420</v>
      </c>
      <c r="F5" s="308">
        <v>960420</v>
      </c>
      <c r="G5" s="308">
        <v>460065</v>
      </c>
      <c r="H5" s="309">
        <v>4301745</v>
      </c>
    </row>
    <row r="6" spans="1:8" s="29" customFormat="1" x14ac:dyDescent="0.35">
      <c r="A6" s="840" t="s">
        <v>271</v>
      </c>
      <c r="B6" s="173">
        <f>SUM(B3:B5)</f>
        <v>9076760</v>
      </c>
      <c r="C6" s="28"/>
      <c r="D6" s="28"/>
      <c r="E6" s="28"/>
      <c r="F6" s="28"/>
      <c r="G6" s="28"/>
      <c r="H6" s="173">
        <f>SUM(H3:H5)</f>
        <v>9076764</v>
      </c>
    </row>
  </sheetData>
  <mergeCells count="1">
    <mergeCell ref="C1:G1"/>
  </mergeCells>
  <printOptions gridLines="1"/>
  <pageMargins left="0.78740157480314965" right="0.59055118110236227" top="0.78740157480314965" bottom="0.78740157480314965" header="0.31496062992125984" footer="0.31496062992125984"/>
  <pageSetup paperSize="9" scale="80" orientation="landscape" r:id="rId1"/>
  <headerFooter>
    <oddHeader xml:space="preserve">&amp;R&amp;"-,Fett"- &amp;A - </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E35AE1-0776-448D-A0E5-06BD98BD5D9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29</vt:i4>
      </vt:variant>
      <vt:variant>
        <vt:lpstr>Benannte Bereiche</vt:lpstr>
      </vt:variant>
      <vt:variant>
        <vt:i4>7</vt:i4>
      </vt:variant>
    </vt:vector>
  </HeadingPairs>
  <TitlesOfParts>
    <vt:vector size="36" baseType="lpstr">
      <vt:lpstr>ÖR Überblick</vt:lpstr>
      <vt:lpstr>FR</vt:lpstr>
      <vt:lpstr>ES</vt:lpstr>
      <vt:lpstr>DE</vt:lpstr>
      <vt:lpstr>IT</vt:lpstr>
      <vt:lpstr>PL</vt:lpstr>
      <vt:lpstr>RO</vt:lpstr>
      <vt:lpstr>EL</vt:lpstr>
      <vt:lpstr>IE</vt:lpstr>
      <vt:lpstr>CZ</vt:lpstr>
      <vt:lpstr>BG</vt:lpstr>
      <vt:lpstr>HU</vt:lpstr>
      <vt:lpstr>PT</vt:lpstr>
      <vt:lpstr>DK</vt:lpstr>
      <vt:lpstr>NL</vt:lpstr>
      <vt:lpstr>LT</vt:lpstr>
      <vt:lpstr>SE</vt:lpstr>
      <vt:lpstr>BE (W)</vt:lpstr>
      <vt:lpstr>BE (F)</vt:lpstr>
      <vt:lpstr>AT</vt:lpstr>
      <vt:lpstr>SK</vt:lpstr>
      <vt:lpstr>HV</vt:lpstr>
      <vt:lpstr>LV</vt:lpstr>
      <vt:lpstr>FI</vt:lpstr>
      <vt:lpstr>EE</vt:lpstr>
      <vt:lpstr>SI</vt:lpstr>
      <vt:lpstr>CY</vt:lpstr>
      <vt:lpstr>LU</vt:lpstr>
      <vt:lpstr>MT</vt:lpstr>
      <vt:lpstr>'BE (F)'!Drucktitel</vt:lpstr>
      <vt:lpstr>DE!Drucktitel</vt:lpstr>
      <vt:lpstr>ES!Drucktitel</vt:lpstr>
      <vt:lpstr>LT!Drucktitel</vt:lpstr>
      <vt:lpstr>NL!Drucktitel</vt:lpstr>
      <vt:lpstr>PL!Drucktitel</vt:lpstr>
      <vt:lpstr>PT!Drucktitel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mmeister</cp:lastModifiedBy>
  <cp:lastPrinted>2023-04-04T09:30:19Z</cp:lastPrinted>
  <dcterms:created xsi:type="dcterms:W3CDTF">2022-11-02T09:52:57Z</dcterms:created>
  <dcterms:modified xsi:type="dcterms:W3CDTF">2023-09-20T08:16:39Z</dcterms:modified>
</cp:coreProperties>
</file>